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730"/>
  <workbookPr codeName="ThisWorkbook" defaultThemeVersion="124226"/>
  <mc:AlternateContent xmlns:mc="http://schemas.openxmlformats.org/markup-compatibility/2006">
    <mc:Choice Requires="x15">
      <x15ac:absPath xmlns:x15ac="http://schemas.microsoft.com/office/spreadsheetml/2010/11/ac" url="C:\Users\MSI\Desktop\"/>
    </mc:Choice>
  </mc:AlternateContent>
  <bookViews>
    <workbookView xWindow="0" yWindow="0" windowWidth="20496" windowHeight="7776"/>
  </bookViews>
  <sheets>
    <sheet name="هیئت علمی" sheetId="2" r:id="rId1"/>
    <sheet name="غیرهیئت علمی" sheetId="3" r:id="rId2"/>
    <sheet name="دانشجویان" sheetId="4" r:id="rId3"/>
    <sheet name="مقالات در ISI، PubMed و Scopus" sheetId="5" r:id="rId4"/>
    <sheet name="سایر مقالات" sheetId="6" r:id="rId5"/>
  </sheets>
  <calcPr calcId="162913"/>
</workbook>
</file>

<file path=xl/calcChain.xml><?xml version="1.0" encoding="utf-8"?>
<calcChain xmlns="http://schemas.openxmlformats.org/spreadsheetml/2006/main">
  <c r="O86" i="6" l="1"/>
  <c r="N86" i="6"/>
  <c r="M86" i="6"/>
  <c r="O85" i="6"/>
  <c r="N85" i="6"/>
  <c r="M85" i="6"/>
  <c r="M84" i="6"/>
  <c r="O84" i="6" s="1"/>
  <c r="M83" i="6"/>
  <c r="O83" i="6" s="1"/>
  <c r="O82" i="6"/>
  <c r="N82" i="6"/>
  <c r="M82" i="6"/>
  <c r="O81" i="6"/>
  <c r="N81" i="6"/>
  <c r="M81" i="6"/>
  <c r="M80" i="6"/>
  <c r="O80" i="6" s="1"/>
  <c r="M79" i="6"/>
  <c r="O79" i="6" s="1"/>
  <c r="O78" i="6"/>
  <c r="N78" i="6"/>
  <c r="M78" i="6"/>
  <c r="O77" i="6"/>
  <c r="N77" i="6"/>
  <c r="M77" i="6"/>
  <c r="M76" i="6"/>
  <c r="O76" i="6" s="1"/>
  <c r="M75" i="6"/>
  <c r="O75" i="6" s="1"/>
  <c r="O74" i="6"/>
  <c r="N74" i="6"/>
  <c r="M74" i="6"/>
  <c r="O73" i="6"/>
  <c r="N73" i="6"/>
  <c r="M73" i="6"/>
  <c r="M72" i="6"/>
  <c r="O72" i="6" s="1"/>
  <c r="M71" i="6"/>
  <c r="O71" i="6" s="1"/>
  <c r="O70" i="6"/>
  <c r="N70" i="6"/>
  <c r="M70" i="6"/>
  <c r="O69" i="6"/>
  <c r="N69" i="6"/>
  <c r="M69" i="6"/>
  <c r="M68" i="6"/>
  <c r="O68" i="6" s="1"/>
  <c r="M67" i="6"/>
  <c r="O67" i="6" s="1"/>
  <c r="O66" i="6"/>
  <c r="N66" i="6"/>
  <c r="M66" i="6"/>
  <c r="O65" i="6"/>
  <c r="N65" i="6"/>
  <c r="M65" i="6"/>
  <c r="M64" i="6"/>
  <c r="O64" i="6" s="1"/>
  <c r="M63" i="6"/>
  <c r="O63" i="6" s="1"/>
  <c r="O62" i="6"/>
  <c r="N62" i="6"/>
  <c r="M62" i="6"/>
  <c r="O61" i="6"/>
  <c r="N61" i="6"/>
  <c r="M61" i="6"/>
  <c r="M60" i="6"/>
  <c r="O60" i="6" s="1"/>
  <c r="M59" i="6"/>
  <c r="O59" i="6" s="1"/>
  <c r="N58" i="6"/>
  <c r="M58" i="6"/>
  <c r="M57" i="6"/>
  <c r="N57" i="6" s="1"/>
  <c r="N56" i="6"/>
  <c r="M56" i="6"/>
  <c r="M55" i="6"/>
  <c r="N55" i="6" s="1"/>
  <c r="N54" i="6"/>
  <c r="M54" i="6"/>
  <c r="M53" i="6"/>
  <c r="N53" i="6" s="1"/>
  <c r="N52" i="6"/>
  <c r="M52" i="6"/>
  <c r="M51" i="6"/>
  <c r="N51" i="6" s="1"/>
  <c r="N50" i="6"/>
  <c r="M50" i="6"/>
  <c r="M49" i="6"/>
  <c r="O49" i="6" s="1"/>
  <c r="M48" i="6"/>
  <c r="O48" i="6" s="1"/>
  <c r="O47" i="6"/>
  <c r="N47" i="6"/>
  <c r="M47" i="6"/>
  <c r="O46" i="6"/>
  <c r="N46" i="6"/>
  <c r="M46" i="6"/>
  <c r="M45" i="6"/>
  <c r="O45" i="6" s="1"/>
  <c r="M44" i="6"/>
  <c r="O44" i="6" s="1"/>
  <c r="O43" i="6"/>
  <c r="N43" i="6"/>
  <c r="M43" i="6"/>
  <c r="O42" i="6"/>
  <c r="N42" i="6"/>
  <c r="M42" i="6"/>
  <c r="M41" i="6"/>
  <c r="O41" i="6" s="1"/>
  <c r="M40" i="6"/>
  <c r="O40" i="6" s="1"/>
  <c r="O39" i="6"/>
  <c r="N39" i="6"/>
  <c r="M39" i="6"/>
  <c r="O38" i="6"/>
  <c r="N38" i="6"/>
  <c r="M38" i="6"/>
  <c r="M37" i="6"/>
  <c r="O37" i="6" s="1"/>
  <c r="M36" i="6"/>
  <c r="O36" i="6" s="1"/>
  <c r="O35" i="6"/>
  <c r="N35" i="6"/>
  <c r="M35" i="6"/>
  <c r="O34" i="6"/>
  <c r="N34" i="6"/>
  <c r="M34" i="6"/>
  <c r="M33" i="6"/>
  <c r="O33" i="6" s="1"/>
  <c r="M32" i="6"/>
  <c r="O32" i="6" s="1"/>
  <c r="O31" i="6"/>
  <c r="N31" i="6"/>
  <c r="M31" i="6"/>
  <c r="N30" i="6"/>
  <c r="M30" i="6"/>
  <c r="O30" i="6" s="1"/>
  <c r="M29" i="6"/>
  <c r="O29" i="6" s="1"/>
  <c r="M28" i="6"/>
  <c r="O28" i="6" s="1"/>
  <c r="O27" i="6"/>
  <c r="N27" i="6"/>
  <c r="M27" i="6"/>
  <c r="N26" i="6"/>
  <c r="M26" i="6"/>
  <c r="O26" i="6" s="1"/>
  <c r="M25" i="6"/>
  <c r="O25" i="6" s="1"/>
  <c r="O24" i="6"/>
  <c r="M24" i="6"/>
  <c r="N24" i="6" s="1"/>
  <c r="O23" i="6"/>
  <c r="N23" i="6"/>
  <c r="M23" i="6"/>
  <c r="N22" i="6"/>
  <c r="M22" i="6"/>
  <c r="O22" i="6" s="1"/>
  <c r="M21" i="6"/>
  <c r="O21" i="6" s="1"/>
  <c r="O20" i="6"/>
  <c r="M20" i="6"/>
  <c r="N20" i="6" s="1"/>
  <c r="O19" i="6"/>
  <c r="N19" i="6"/>
  <c r="M19" i="6"/>
  <c r="N18" i="6"/>
  <c r="M18" i="6"/>
  <c r="O18" i="6" s="1"/>
  <c r="M17" i="6"/>
  <c r="O17" i="6" s="1"/>
  <c r="O16" i="6"/>
  <c r="M16" i="6"/>
  <c r="N16" i="6" s="1"/>
  <c r="O15" i="6"/>
  <c r="N15" i="6"/>
  <c r="M15" i="6"/>
  <c r="N14" i="6"/>
  <c r="M14" i="6"/>
  <c r="O14" i="6" s="1"/>
  <c r="M13" i="6"/>
  <c r="O13" i="6" s="1"/>
  <c r="O12" i="6"/>
  <c r="M12" i="6"/>
  <c r="N12" i="6" s="1"/>
  <c r="O11" i="6"/>
  <c r="N11" i="6"/>
  <c r="M11" i="6"/>
  <c r="N10" i="6"/>
  <c r="M10" i="6"/>
  <c r="O10" i="6" s="1"/>
  <c r="M9" i="6"/>
  <c r="O9" i="6" s="1"/>
  <c r="O8" i="6"/>
  <c r="M8" i="6"/>
  <c r="N8" i="6" s="1"/>
  <c r="O7" i="6"/>
  <c r="N7" i="6"/>
  <c r="M7" i="6"/>
  <c r="N6" i="6"/>
  <c r="M6" i="6"/>
  <c r="O6" i="6" s="1"/>
  <c r="M5" i="6"/>
  <c r="O5" i="6" s="1"/>
  <c r="O4" i="6"/>
  <c r="M4" i="6"/>
  <c r="N4" i="6" s="1"/>
  <c r="O3" i="6"/>
  <c r="N3" i="6"/>
  <c r="M3" i="6"/>
  <c r="N2" i="6"/>
  <c r="M2" i="6"/>
  <c r="O2" i="6" s="1"/>
  <c r="N5" i="6" l="1"/>
  <c r="N9" i="6"/>
  <c r="N13" i="6"/>
  <c r="N17" i="6"/>
  <c r="N21" i="6"/>
  <c r="N25" i="6"/>
  <c r="N29" i="6"/>
  <c r="N33" i="6"/>
  <c r="N37" i="6"/>
  <c r="N41" i="6"/>
  <c r="N45" i="6"/>
  <c r="N49" i="6"/>
  <c r="N60" i="6"/>
  <c r="N64" i="6"/>
  <c r="N68" i="6"/>
  <c r="N72" i="6"/>
  <c r="N76" i="6"/>
  <c r="N80" i="6"/>
  <c r="N84" i="6"/>
  <c r="N28" i="6"/>
  <c r="N32" i="6"/>
  <c r="N36" i="6"/>
  <c r="N40" i="6"/>
  <c r="N44" i="6"/>
  <c r="N48" i="6"/>
  <c r="N59" i="6"/>
  <c r="N63" i="6"/>
  <c r="N67" i="6"/>
  <c r="N71" i="6"/>
  <c r="N75" i="6"/>
  <c r="N79" i="6"/>
  <c r="N83" i="6"/>
  <c r="Q2" i="5" l="1"/>
  <c r="S2" i="5" s="1"/>
  <c r="T2" i="5"/>
  <c r="Q3" i="5"/>
  <c r="Q4" i="5"/>
  <c r="T4" i="5" s="1"/>
  <c r="S4" i="5"/>
  <c r="Q5" i="5"/>
  <c r="S5" i="5"/>
  <c r="T5" i="5"/>
  <c r="Q6" i="5"/>
  <c r="S6" i="5" s="1"/>
  <c r="T6" i="5"/>
  <c r="Q7" i="5"/>
  <c r="Q8" i="5"/>
  <c r="T8" i="5" s="1"/>
  <c r="S8" i="5"/>
  <c r="Q9" i="5"/>
  <c r="S9" i="5"/>
  <c r="T9" i="5"/>
  <c r="Q10" i="5"/>
  <c r="S10" i="5" s="1"/>
  <c r="T10" i="5"/>
  <c r="Q11" i="5"/>
  <c r="Q12" i="5"/>
  <c r="S12" i="5"/>
  <c r="Q13" i="5"/>
  <c r="S13" i="5" s="1"/>
  <c r="T13" i="5"/>
  <c r="Q14" i="5"/>
  <c r="Q15" i="5"/>
  <c r="T15" i="5" s="1"/>
  <c r="S15" i="5"/>
  <c r="Q16" i="5"/>
  <c r="S16" i="5"/>
  <c r="T16" i="5"/>
  <c r="Q17" i="5"/>
  <c r="S17" i="5" s="1"/>
  <c r="T17" i="5"/>
  <c r="Q18" i="5"/>
  <c r="Q19" i="5"/>
  <c r="T19" i="5" s="1"/>
  <c r="S19" i="5"/>
  <c r="Q20" i="5"/>
  <c r="S20" i="5"/>
  <c r="T20" i="5"/>
  <c r="Q21" i="5"/>
  <c r="S21" i="5" s="1"/>
  <c r="T21" i="5"/>
  <c r="Q22" i="5"/>
  <c r="Q23" i="5"/>
  <c r="T23" i="5" s="1"/>
  <c r="S23" i="5"/>
  <c r="Q24" i="5"/>
  <c r="S24" i="5"/>
  <c r="T24" i="5"/>
  <c r="Q25" i="5"/>
  <c r="S25" i="5" s="1"/>
  <c r="Q26" i="5"/>
  <c r="Q27" i="5"/>
  <c r="T27" i="5" s="1"/>
  <c r="S27" i="5"/>
  <c r="Q28" i="5"/>
  <c r="S28" i="5"/>
  <c r="T28" i="5"/>
  <c r="Q29" i="5"/>
  <c r="S29" i="5" s="1"/>
  <c r="Q30" i="5"/>
  <c r="Q31" i="5"/>
  <c r="S31" i="5"/>
  <c r="T31" i="5"/>
  <c r="Q32" i="5"/>
  <c r="S32" i="5"/>
  <c r="T32" i="5"/>
  <c r="Q33" i="5"/>
  <c r="S33" i="5" s="1"/>
  <c r="Q34" i="5"/>
  <c r="Q35" i="5"/>
  <c r="S35" i="5"/>
  <c r="T35" i="5"/>
  <c r="Q36" i="5"/>
  <c r="S36" i="5"/>
  <c r="T36" i="5"/>
  <c r="Q37" i="5"/>
  <c r="S37" i="5" s="1"/>
  <c r="Q38" i="5"/>
  <c r="Q39" i="5"/>
  <c r="S39" i="5"/>
  <c r="T39" i="5"/>
  <c r="Q40" i="5"/>
  <c r="S40" i="5"/>
  <c r="T40" i="5"/>
  <c r="Q41" i="5"/>
  <c r="S41" i="5" s="1"/>
  <c r="Q42" i="5"/>
  <c r="Q43" i="5"/>
  <c r="S43" i="5"/>
  <c r="T43" i="5"/>
  <c r="Q44" i="5"/>
  <c r="S44" i="5"/>
  <c r="T44" i="5"/>
  <c r="Q45" i="5"/>
  <c r="S45" i="5" s="1"/>
  <c r="Q46" i="5"/>
  <c r="Q47" i="5"/>
  <c r="S47" i="5"/>
  <c r="T47" i="5"/>
  <c r="Q48" i="5"/>
  <c r="S48" i="5"/>
  <c r="T48" i="5"/>
  <c r="Q49" i="5"/>
  <c r="S49" i="5" s="1"/>
  <c r="Q50" i="5"/>
  <c r="Q51" i="5"/>
  <c r="S51" i="5"/>
  <c r="T51" i="5"/>
  <c r="Q52" i="5"/>
  <c r="S52" i="5"/>
  <c r="T52" i="5"/>
  <c r="Q53" i="5"/>
  <c r="S53" i="5" s="1"/>
  <c r="Q54" i="5"/>
  <c r="S54" i="5" s="1"/>
  <c r="Q55" i="5"/>
  <c r="S55" i="5"/>
  <c r="T55" i="5"/>
  <c r="Q56" i="5"/>
  <c r="S56" i="5" s="1"/>
  <c r="Q57" i="5"/>
  <c r="Q58" i="5"/>
  <c r="S58" i="5"/>
  <c r="T58" i="5"/>
  <c r="Q59" i="5"/>
  <c r="S59" i="5"/>
  <c r="T59" i="5"/>
  <c r="Q60" i="5"/>
  <c r="S60" i="5" s="1"/>
  <c r="Q61" i="5"/>
  <c r="Q62" i="5"/>
  <c r="S62" i="5"/>
  <c r="T62" i="5"/>
  <c r="Q63" i="5"/>
  <c r="S63" i="5"/>
  <c r="T63" i="5"/>
  <c r="Q64" i="5"/>
  <c r="S64" i="5" s="1"/>
  <c r="Q65" i="5"/>
  <c r="Q66" i="5"/>
  <c r="S66" i="5"/>
  <c r="Q67" i="5"/>
  <c r="S67" i="5" s="1"/>
  <c r="Q68" i="5"/>
  <c r="S68" i="5"/>
  <c r="Q69" i="5"/>
  <c r="S69" i="5" s="1"/>
  <c r="Q70" i="5"/>
  <c r="Q71" i="5"/>
  <c r="S71" i="5"/>
  <c r="T71" i="5"/>
  <c r="Q72" i="5"/>
  <c r="S72" i="5"/>
  <c r="T72" i="5"/>
  <c r="Q73" i="5"/>
  <c r="S73" i="5" s="1"/>
  <c r="Q74" i="5"/>
  <c r="Q75" i="5"/>
  <c r="S75" i="5"/>
  <c r="T75" i="5"/>
  <c r="Q76" i="5"/>
  <c r="S76" i="5"/>
  <c r="T76" i="5"/>
  <c r="Q77" i="5"/>
  <c r="S77" i="5" s="1"/>
  <c r="Q78" i="5"/>
  <c r="Q79" i="5"/>
  <c r="S79" i="5"/>
  <c r="T79" i="5"/>
  <c r="Q80" i="5"/>
  <c r="S80" i="5"/>
  <c r="T80" i="5"/>
  <c r="Q81" i="5"/>
  <c r="S81" i="5" s="1"/>
  <c r="Q82" i="5"/>
  <c r="Q83" i="5"/>
  <c r="S83" i="5"/>
  <c r="T83" i="5"/>
  <c r="Q84" i="5"/>
  <c r="S84" i="5"/>
  <c r="T84" i="5"/>
  <c r="Q85" i="5"/>
  <c r="S85" i="5" s="1"/>
  <c r="Q86" i="5"/>
  <c r="Q87" i="5"/>
  <c r="S87" i="5"/>
  <c r="T87" i="5"/>
  <c r="Q88" i="5"/>
  <c r="S88" i="5"/>
  <c r="T88" i="5"/>
  <c r="Q89" i="5"/>
  <c r="S89" i="5" s="1"/>
  <c r="Q90" i="5"/>
  <c r="Q91" i="5"/>
  <c r="S91" i="5"/>
  <c r="T91" i="5"/>
  <c r="Q92" i="5"/>
  <c r="S92" i="5"/>
  <c r="T92" i="5"/>
  <c r="Q93" i="5"/>
  <c r="S93" i="5" s="1"/>
  <c r="Q94" i="5"/>
  <c r="Q95" i="5"/>
  <c r="S95" i="5"/>
  <c r="T95" i="5"/>
  <c r="Q96" i="5"/>
  <c r="S96" i="5"/>
  <c r="T96" i="5"/>
  <c r="Q97" i="5"/>
  <c r="S97" i="5" s="1"/>
  <c r="Q98" i="5"/>
  <c r="Q99" i="5"/>
  <c r="S99" i="5"/>
  <c r="T99" i="5"/>
  <c r="Q100" i="5"/>
  <c r="S100" i="5"/>
  <c r="T100" i="5"/>
  <c r="Q101" i="5"/>
  <c r="S101" i="5" s="1"/>
  <c r="Q102" i="5"/>
  <c r="Q103" i="5"/>
  <c r="S103" i="5"/>
  <c r="T103" i="5"/>
  <c r="Q104" i="5"/>
  <c r="S104" i="5"/>
  <c r="T104" i="5"/>
  <c r="Q105" i="5"/>
  <c r="S105" i="5" s="1"/>
  <c r="Q106" i="5"/>
  <c r="Q107" i="5"/>
  <c r="S107" i="5"/>
  <c r="T107" i="5"/>
  <c r="Q108" i="5"/>
  <c r="S108" i="5"/>
  <c r="T108" i="5"/>
  <c r="Q109" i="5"/>
  <c r="S109" i="5" s="1"/>
  <c r="Q110" i="5"/>
  <c r="Q111" i="5"/>
  <c r="S111" i="5"/>
  <c r="T111" i="5"/>
  <c r="Q112" i="5"/>
  <c r="S112" i="5"/>
  <c r="T112" i="5"/>
  <c r="Q113" i="5"/>
  <c r="S113" i="5" s="1"/>
  <c r="Q114" i="5"/>
  <c r="Q115" i="5"/>
  <c r="S115" i="5"/>
  <c r="T115" i="5"/>
  <c r="Q116" i="5"/>
  <c r="S116" i="5"/>
  <c r="T116" i="5"/>
  <c r="Q117" i="5"/>
  <c r="S117" i="5" s="1"/>
  <c r="Q118" i="5"/>
  <c r="Q119" i="5"/>
  <c r="S119" i="5"/>
  <c r="T119" i="5"/>
  <c r="Q120" i="5"/>
  <c r="S120" i="5"/>
  <c r="T120" i="5"/>
  <c r="Q121" i="5"/>
  <c r="S121" i="5" s="1"/>
  <c r="Q122" i="5"/>
  <c r="Q123" i="5"/>
  <c r="S123" i="5"/>
  <c r="T123" i="5"/>
  <c r="Q124" i="5"/>
  <c r="S124" i="5"/>
  <c r="Q125" i="5"/>
  <c r="Q126" i="5"/>
  <c r="S126" i="5"/>
  <c r="T126" i="5"/>
  <c r="Q127" i="5"/>
  <c r="S127" i="5"/>
  <c r="T127" i="5"/>
  <c r="Q128" i="5"/>
  <c r="S128" i="5" s="1"/>
  <c r="Q129" i="5"/>
  <c r="Q130" i="5"/>
  <c r="S130" i="5"/>
  <c r="T130" i="5"/>
  <c r="Q131" i="5"/>
  <c r="S131" i="5"/>
  <c r="T131" i="5"/>
  <c r="Q132" i="5"/>
  <c r="S132" i="5" s="1"/>
  <c r="Q133" i="5"/>
  <c r="Q134" i="5"/>
  <c r="S134" i="5"/>
  <c r="T134" i="5"/>
  <c r="Q135" i="5"/>
  <c r="S135" i="5"/>
  <c r="T135" i="5"/>
  <c r="Q136" i="5"/>
  <c r="S136" i="5" s="1"/>
  <c r="Q137" i="5"/>
  <c r="Q138" i="5"/>
  <c r="S138" i="5"/>
  <c r="T138" i="5"/>
  <c r="Q139" i="5"/>
  <c r="S139" i="5"/>
  <c r="T139" i="5"/>
  <c r="Q140" i="5"/>
  <c r="S140" i="5" s="1"/>
  <c r="Q141" i="5"/>
  <c r="T141" i="5" s="1"/>
  <c r="Q142" i="5"/>
  <c r="S142" i="5"/>
  <c r="T142" i="5"/>
  <c r="Q143" i="5"/>
  <c r="S143" i="5"/>
  <c r="T143" i="5"/>
  <c r="Q144" i="5"/>
  <c r="Q145" i="5"/>
  <c r="T145" i="5" s="1"/>
  <c r="S145" i="5"/>
  <c r="Q146" i="5"/>
  <c r="S146" i="5"/>
  <c r="T146" i="5"/>
  <c r="Q147" i="5"/>
  <c r="S147" i="5"/>
  <c r="T147" i="5"/>
  <c r="Q148" i="5"/>
  <c r="Q149" i="5"/>
  <c r="T149" i="5" s="1"/>
  <c r="S149" i="5"/>
  <c r="Q150" i="5"/>
  <c r="S150" i="5"/>
  <c r="T150" i="5"/>
  <c r="Q151" i="5"/>
  <c r="S151" i="5"/>
  <c r="T151" i="5"/>
  <c r="Q152" i="5"/>
  <c r="Q153" i="5"/>
  <c r="T153" i="5" s="1"/>
  <c r="Q154" i="5"/>
  <c r="S154" i="5"/>
  <c r="T154" i="5"/>
  <c r="Q155" i="5"/>
  <c r="S155" i="5"/>
  <c r="Q156" i="5"/>
  <c r="S156" i="5"/>
  <c r="Q157" i="5"/>
  <c r="S157" i="5"/>
  <c r="T157" i="5"/>
  <c r="Q158" i="5"/>
  <c r="Q159" i="5"/>
  <c r="T159" i="5" s="1"/>
  <c r="Q160" i="5"/>
  <c r="S160" i="5"/>
  <c r="T160" i="5"/>
  <c r="Q161" i="5"/>
  <c r="S161" i="5"/>
  <c r="T161" i="5"/>
  <c r="Q162" i="5"/>
  <c r="Q163" i="5"/>
  <c r="T163" i="5" s="1"/>
  <c r="S163" i="5"/>
  <c r="Q164" i="5"/>
  <c r="S164" i="5"/>
  <c r="T164" i="5"/>
  <c r="Q165" i="5"/>
  <c r="S165" i="5"/>
  <c r="T165" i="5"/>
  <c r="Q166" i="5"/>
  <c r="Q167" i="5"/>
  <c r="T167" i="5" s="1"/>
  <c r="S167" i="5"/>
  <c r="Q168" i="5"/>
  <c r="S168" i="5"/>
  <c r="T168" i="5"/>
  <c r="Q169" i="5"/>
  <c r="S169" i="5"/>
  <c r="T169" i="5"/>
  <c r="Q170" i="5"/>
  <c r="S170" i="5" s="1"/>
  <c r="T170" i="5"/>
  <c r="Q171" i="5"/>
  <c r="T171" i="5" s="1"/>
  <c r="Q172" i="5"/>
  <c r="S172" i="5"/>
  <c r="T172" i="5"/>
  <c r="Q173" i="5"/>
  <c r="S173" i="5"/>
  <c r="T173" i="5"/>
  <c r="Q174" i="5"/>
  <c r="S174" i="5" s="1"/>
  <c r="Q175" i="5"/>
  <c r="T175" i="5" s="1"/>
  <c r="Q176" i="5"/>
  <c r="S176" i="5"/>
  <c r="T176" i="5"/>
  <c r="Q177" i="5"/>
  <c r="S177" i="5"/>
  <c r="Q178" i="5"/>
  <c r="T178" i="5" s="1"/>
  <c r="Q179" i="5"/>
  <c r="S179" i="5"/>
  <c r="T179" i="5"/>
  <c r="Q180" i="5"/>
  <c r="S180" i="5"/>
  <c r="T180" i="5"/>
  <c r="Q181" i="5"/>
  <c r="S181" i="5" s="1"/>
  <c r="Q182" i="5"/>
  <c r="T182" i="5" s="1"/>
  <c r="Q183" i="5"/>
  <c r="S183" i="5"/>
  <c r="Q184" i="5"/>
  <c r="S184" i="5" s="1"/>
  <c r="I2" i="4"/>
  <c r="T2" i="4" s="1"/>
  <c r="Q2" i="4"/>
  <c r="R2" i="4" s="1"/>
  <c r="U2" i="4"/>
  <c r="I3" i="4"/>
  <c r="T3" i="4" s="1"/>
  <c r="R3" i="4"/>
  <c r="U3" i="4"/>
  <c r="I4" i="4"/>
  <c r="T4" i="4" s="1"/>
  <c r="R4" i="4"/>
  <c r="U4" i="4"/>
  <c r="I5" i="4"/>
  <c r="T5" i="4" s="1"/>
  <c r="R5" i="4"/>
  <c r="U5" i="4"/>
  <c r="I6" i="4"/>
  <c r="T6" i="4" s="1"/>
  <c r="R6" i="4"/>
  <c r="U6" i="4"/>
  <c r="I179" i="4"/>
  <c r="S182" i="5" l="1"/>
  <c r="S178" i="5"/>
  <c r="S175" i="5"/>
  <c r="S162" i="5"/>
  <c r="T162" i="5"/>
  <c r="S153" i="5"/>
  <c r="S144" i="5"/>
  <c r="T144" i="5"/>
  <c r="S137" i="5"/>
  <c r="T137" i="5"/>
  <c r="S133" i="5"/>
  <c r="T133" i="5"/>
  <c r="S129" i="5"/>
  <c r="T129" i="5"/>
  <c r="S125" i="5"/>
  <c r="T125" i="5"/>
  <c r="S22" i="5"/>
  <c r="T22" i="5"/>
  <c r="S18" i="5"/>
  <c r="T18" i="5"/>
  <c r="S14" i="5"/>
  <c r="T14" i="5"/>
  <c r="S158" i="5"/>
  <c r="T158" i="5"/>
  <c r="S57" i="5"/>
  <c r="T57" i="5"/>
  <c r="S11" i="5"/>
  <c r="T11" i="5"/>
  <c r="S7" i="5"/>
  <c r="T7" i="5"/>
  <c r="T184" i="5"/>
  <c r="T174" i="5"/>
  <c r="S122" i="5"/>
  <c r="T122" i="5"/>
  <c r="S118" i="5"/>
  <c r="T118" i="5"/>
  <c r="S114" i="5"/>
  <c r="T114" i="5"/>
  <c r="S110" i="5"/>
  <c r="T110" i="5"/>
  <c r="S106" i="5"/>
  <c r="T106" i="5"/>
  <c r="S102" i="5"/>
  <c r="T102" i="5"/>
  <c r="S98" i="5"/>
  <c r="T98" i="5"/>
  <c r="S94" i="5"/>
  <c r="T94" i="5"/>
  <c r="S90" i="5"/>
  <c r="T90" i="5"/>
  <c r="S86" i="5"/>
  <c r="T86" i="5"/>
  <c r="S82" i="5"/>
  <c r="T82" i="5"/>
  <c r="S78" i="5"/>
  <c r="T78" i="5"/>
  <c r="S74" i="5"/>
  <c r="T74" i="5"/>
  <c r="S70" i="5"/>
  <c r="T70" i="5"/>
  <c r="S50" i="5"/>
  <c r="T50" i="5"/>
  <c r="S46" i="5"/>
  <c r="T46" i="5"/>
  <c r="S42" i="5"/>
  <c r="T42" i="5"/>
  <c r="S38" i="5"/>
  <c r="T38" i="5"/>
  <c r="S34" i="5"/>
  <c r="T34" i="5"/>
  <c r="S30" i="5"/>
  <c r="T30" i="5"/>
  <c r="S65" i="5"/>
  <c r="T65" i="5"/>
  <c r="S61" i="5"/>
  <c r="T61" i="5"/>
  <c r="S26" i="5"/>
  <c r="T26" i="5"/>
  <c r="S3" i="5"/>
  <c r="T3" i="5"/>
  <c r="T181" i="5"/>
  <c r="S152" i="5"/>
  <c r="T152" i="5"/>
  <c r="S171" i="5"/>
  <c r="S166" i="5"/>
  <c r="T166" i="5"/>
  <c r="S159" i="5"/>
  <c r="S148" i="5"/>
  <c r="T148" i="5"/>
  <c r="S141" i="5"/>
  <c r="T140" i="5"/>
  <c r="T136" i="5"/>
  <c r="T132" i="5"/>
  <c r="T128" i="5"/>
  <c r="T121" i="5"/>
  <c r="T117" i="5"/>
  <c r="T113" i="5"/>
  <c r="T109" i="5"/>
  <c r="T105" i="5"/>
  <c r="T101" i="5"/>
  <c r="T97" i="5"/>
  <c r="T93" i="5"/>
  <c r="T89" i="5"/>
  <c r="T85" i="5"/>
  <c r="T81" i="5"/>
  <c r="T77" i="5"/>
  <c r="T73" i="5"/>
  <c r="T69" i="5"/>
  <c r="T64" i="5"/>
  <c r="T60" i="5"/>
  <c r="T56" i="5"/>
  <c r="T53" i="5"/>
  <c r="T49" i="5"/>
  <c r="T45" i="5"/>
  <c r="T41" i="5"/>
  <c r="T37" i="5"/>
  <c r="T33" i="5"/>
  <c r="T29" i="5"/>
  <c r="T25" i="5"/>
  <c r="H179" i="3"/>
  <c r="T21" i="3"/>
  <c r="S21" i="3"/>
  <c r="P21" i="3"/>
  <c r="Q21" i="3" s="1"/>
  <c r="H21" i="3"/>
  <c r="T20" i="3"/>
  <c r="S20" i="3"/>
  <c r="Q20" i="3"/>
  <c r="T19" i="3"/>
  <c r="S19" i="3"/>
  <c r="P19" i="3"/>
  <c r="Q19" i="3" s="1"/>
  <c r="H19" i="3"/>
  <c r="T18" i="3"/>
  <c r="S18" i="3"/>
  <c r="Q18" i="3"/>
  <c r="P18" i="3"/>
  <c r="H18" i="3"/>
  <c r="T17" i="3"/>
  <c r="P17" i="3"/>
  <c r="Q17" i="3" s="1"/>
  <c r="H17" i="3"/>
  <c r="S17" i="3" s="1"/>
  <c r="T16" i="3"/>
  <c r="P16" i="3"/>
  <c r="Q16" i="3" s="1"/>
  <c r="H16" i="3"/>
  <c r="S16" i="3" s="1"/>
  <c r="T15" i="3"/>
  <c r="S15" i="3"/>
  <c r="P15" i="3"/>
  <c r="Q15" i="3" s="1"/>
  <c r="H15" i="3"/>
  <c r="T14" i="3"/>
  <c r="S14" i="3"/>
  <c r="Q14" i="3"/>
  <c r="H14" i="3"/>
  <c r="T13" i="3"/>
  <c r="S13" i="3"/>
  <c r="Q13" i="3"/>
  <c r="P13" i="3"/>
  <c r="H13" i="3"/>
  <c r="T12" i="3"/>
  <c r="S12" i="3"/>
  <c r="Q12" i="3"/>
  <c r="H12" i="3"/>
  <c r="T11" i="3"/>
  <c r="P11" i="3"/>
  <c r="Q11" i="3" s="1"/>
  <c r="H11" i="3"/>
  <c r="S11" i="3" s="1"/>
  <c r="T10" i="3"/>
  <c r="P10" i="3"/>
  <c r="Q10" i="3" s="1"/>
  <c r="H10" i="3"/>
  <c r="S10" i="3" s="1"/>
  <c r="T9" i="3"/>
  <c r="S9" i="3"/>
  <c r="P9" i="3"/>
  <c r="Q9" i="3" s="1"/>
  <c r="H9" i="3"/>
  <c r="T8" i="3"/>
  <c r="S8" i="3"/>
  <c r="Q8" i="3"/>
  <c r="P8" i="3"/>
  <c r="H8" i="3"/>
  <c r="T7" i="3"/>
  <c r="S7" i="3"/>
  <c r="Q7" i="3"/>
  <c r="H7" i="3"/>
  <c r="T6" i="3"/>
  <c r="P6" i="3"/>
  <c r="Q6" i="3" s="1"/>
  <c r="H6" i="3"/>
  <c r="S6" i="3" s="1"/>
  <c r="T5" i="3"/>
  <c r="P5" i="3"/>
  <c r="Q5" i="3" s="1"/>
  <c r="H5" i="3"/>
  <c r="S5" i="3" s="1"/>
  <c r="T4" i="3"/>
  <c r="S4" i="3"/>
  <c r="P4" i="3"/>
  <c r="Q4" i="3" s="1"/>
  <c r="H4" i="3"/>
  <c r="T3" i="3"/>
  <c r="S3" i="3"/>
  <c r="Q3" i="3"/>
  <c r="P3" i="3"/>
  <c r="H3" i="3"/>
  <c r="T2" i="3"/>
  <c r="S2" i="3"/>
  <c r="P2" i="3"/>
  <c r="Q2" i="3" s="1"/>
  <c r="H2" i="3"/>
  <c r="X92" i="2" l="1"/>
  <c r="T92" i="2"/>
  <c r="J92" i="2" l="1"/>
  <c r="W92" i="2" s="1"/>
  <c r="X12" i="2"/>
  <c r="T12" i="2"/>
  <c r="X24" i="2" l="1"/>
  <c r="S24" i="2"/>
  <c r="T24" i="2" s="1"/>
  <c r="X104" i="2" l="1"/>
  <c r="T104" i="2"/>
  <c r="X180" i="2" l="1"/>
  <c r="X32" i="2"/>
  <c r="X23" i="2"/>
  <c r="X48" i="2"/>
  <c r="X69" i="2"/>
  <c r="X65" i="2"/>
  <c r="X178" i="2"/>
  <c r="X40" i="2"/>
  <c r="X11" i="2"/>
  <c r="X103" i="2"/>
  <c r="X10" i="2"/>
  <c r="X177" i="2"/>
  <c r="X176" i="2"/>
  <c r="X175" i="2"/>
  <c r="X64" i="2"/>
  <c r="X19" i="2"/>
  <c r="X174" i="2"/>
  <c r="X63" i="2"/>
  <c r="X17" i="2"/>
  <c r="X173" i="2"/>
  <c r="X72" i="2"/>
  <c r="X172" i="2"/>
  <c r="X88" i="2"/>
  <c r="X171" i="2"/>
  <c r="X170" i="2"/>
  <c r="X79" i="2"/>
  <c r="X67" i="2"/>
  <c r="X91" i="2"/>
  <c r="X168" i="2"/>
  <c r="X28" i="2"/>
  <c r="X167" i="2"/>
  <c r="X166" i="2"/>
  <c r="X165" i="2"/>
  <c r="X164" i="2"/>
  <c r="X163" i="2"/>
  <c r="X20" i="2"/>
  <c r="X2" i="2"/>
  <c r="X27" i="2"/>
  <c r="X179" i="2"/>
  <c r="X161" i="2"/>
  <c r="X160" i="2"/>
  <c r="X159" i="2"/>
  <c r="X30" i="2"/>
  <c r="X87" i="2"/>
  <c r="X54" i="2"/>
  <c r="X102" i="2"/>
  <c r="X158" i="2"/>
  <c r="X157" i="2"/>
  <c r="X25" i="2"/>
  <c r="X78" i="2"/>
  <c r="X156" i="2"/>
  <c r="X6" i="2"/>
  <c r="X15" i="2"/>
  <c r="X56" i="2"/>
  <c r="X49" i="2"/>
  <c r="X154" i="2"/>
  <c r="X95" i="2"/>
  <c r="X74" i="2"/>
  <c r="X153" i="2"/>
  <c r="X152" i="2"/>
  <c r="X151" i="2"/>
  <c r="X150" i="2"/>
  <c r="X149" i="2"/>
  <c r="X148" i="2"/>
  <c r="X106" i="2"/>
  <c r="X41" i="2"/>
  <c r="X147" i="2"/>
  <c r="X77" i="2"/>
  <c r="X146" i="2"/>
  <c r="X66" i="2"/>
  <c r="X58" i="2"/>
  <c r="X145" i="2"/>
  <c r="X52" i="2"/>
  <c r="X18" i="2"/>
  <c r="X47" i="2"/>
  <c r="X22" i="2"/>
  <c r="X62" i="2"/>
  <c r="X5" i="2"/>
  <c r="X144" i="2"/>
  <c r="X68" i="2"/>
  <c r="X53" i="2"/>
  <c r="X42" i="2"/>
  <c r="X84" i="2"/>
  <c r="X46" i="2"/>
  <c r="X99" i="2"/>
  <c r="X82" i="2"/>
  <c r="X143" i="2"/>
  <c r="X94" i="2"/>
  <c r="X142" i="2"/>
  <c r="X141" i="2"/>
  <c r="X86" i="2"/>
  <c r="X108" i="2"/>
  <c r="X140" i="2"/>
  <c r="X26" i="2"/>
  <c r="X37" i="2"/>
  <c r="X139" i="2"/>
  <c r="X138" i="2"/>
  <c r="X7" i="2"/>
  <c r="X137" i="2"/>
  <c r="X109" i="2"/>
  <c r="X29" i="2"/>
  <c r="X14" i="2"/>
  <c r="X136" i="2"/>
  <c r="X97" i="2"/>
  <c r="X135" i="2"/>
  <c r="X134" i="2"/>
  <c r="X89" i="2"/>
  <c r="X55" i="2"/>
  <c r="X21" i="2"/>
  <c r="X111" i="2"/>
  <c r="X8" i="2"/>
  <c r="X133" i="2"/>
  <c r="X85" i="2"/>
  <c r="X132" i="2"/>
  <c r="X169" i="2"/>
  <c r="X36" i="2"/>
  <c r="X60" i="2"/>
  <c r="X50" i="2"/>
  <c r="X3" i="2"/>
  <c r="X16" i="2"/>
  <c r="X70" i="2"/>
  <c r="X76" i="2"/>
  <c r="X131" i="2"/>
  <c r="X130" i="2"/>
  <c r="X75" i="2"/>
  <c r="X93" i="2"/>
  <c r="X129" i="2"/>
  <c r="X80" i="2"/>
  <c r="X128" i="2"/>
  <c r="X127" i="2"/>
  <c r="X126" i="2"/>
  <c r="X35" i="2"/>
  <c r="X59" i="2"/>
  <c r="X38" i="2"/>
  <c r="X31" i="2"/>
  <c r="X162" i="2"/>
  <c r="X101" i="2"/>
  <c r="X155" i="2"/>
  <c r="X73" i="2"/>
  <c r="X110" i="2"/>
  <c r="X125" i="2"/>
  <c r="X124" i="2"/>
  <c r="X57" i="2"/>
  <c r="X100" i="2"/>
  <c r="X123" i="2"/>
  <c r="X122" i="2"/>
  <c r="X33" i="2"/>
  <c r="X71" i="2"/>
  <c r="X121" i="2"/>
  <c r="X61" i="2"/>
  <c r="X120" i="2"/>
  <c r="X43" i="2"/>
  <c r="X34" i="2"/>
  <c r="X51" i="2"/>
  <c r="X90" i="2"/>
  <c r="X119" i="2"/>
  <c r="X118" i="2"/>
  <c r="X4" i="2"/>
  <c r="X117" i="2"/>
  <c r="X96" i="2"/>
  <c r="X116" i="2"/>
  <c r="X13" i="2"/>
  <c r="X115" i="2"/>
  <c r="X83" i="2"/>
  <c r="X114" i="2"/>
  <c r="X113" i="2"/>
  <c r="X107" i="2"/>
  <c r="X81" i="2"/>
  <c r="X112" i="2"/>
  <c r="X105" i="2"/>
  <c r="X98" i="2"/>
  <c r="X9" i="2"/>
  <c r="X39" i="2"/>
  <c r="X45" i="2"/>
  <c r="X44" i="2"/>
  <c r="T54" i="2" l="1"/>
  <c r="S180" i="2" l="1"/>
  <c r="T180" i="2" s="1"/>
  <c r="S32" i="2"/>
  <c r="T32" i="2" s="1"/>
  <c r="S69" i="2"/>
  <c r="T69" i="2" s="1"/>
  <c r="S178" i="2"/>
  <c r="T178" i="2" s="1"/>
  <c r="S103" i="2"/>
  <c r="T103" i="2" s="1"/>
  <c r="S10" i="2"/>
  <c r="T10" i="2" s="1"/>
  <c r="S177" i="2"/>
  <c r="T177" i="2" s="1"/>
  <c r="S176" i="2"/>
  <c r="T176" i="2" s="1"/>
  <c r="S175" i="2"/>
  <c r="T175" i="2" s="1"/>
  <c r="S63" i="2"/>
  <c r="T63" i="2" s="1"/>
  <c r="S174" i="2"/>
  <c r="T174" i="2" s="1"/>
  <c r="S17" i="2"/>
  <c r="T17" i="2" s="1"/>
  <c r="S173" i="2"/>
  <c r="T173" i="2" s="1"/>
  <c r="S72" i="2"/>
  <c r="T72" i="2" s="1"/>
  <c r="S172" i="2"/>
  <c r="T172" i="2" s="1"/>
  <c r="S88" i="2"/>
  <c r="T88" i="2" s="1"/>
  <c r="S171" i="2"/>
  <c r="T171" i="2" s="1"/>
  <c r="S170" i="2"/>
  <c r="T170" i="2" s="1"/>
  <c r="S98" i="2"/>
  <c r="T98" i="2" s="1"/>
  <c r="S79" i="2"/>
  <c r="T79" i="2" s="1"/>
  <c r="S67" i="2"/>
  <c r="T67" i="2" s="1"/>
  <c r="S91" i="2"/>
  <c r="T91" i="2" s="1"/>
  <c r="S168" i="2"/>
  <c r="T168" i="2" s="1"/>
  <c r="S28" i="2"/>
  <c r="T28" i="2" s="1"/>
  <c r="S167" i="2"/>
  <c r="T167" i="2" s="1"/>
  <c r="S166" i="2"/>
  <c r="T166" i="2" s="1"/>
  <c r="S165" i="2"/>
  <c r="T165" i="2" s="1"/>
  <c r="S164" i="2"/>
  <c r="T164" i="2" s="1"/>
  <c r="S163" i="2"/>
  <c r="T163" i="2" s="1"/>
  <c r="S20" i="2"/>
  <c r="T20" i="2" s="1"/>
  <c r="S27" i="2"/>
  <c r="T27" i="2" s="1"/>
  <c r="S179" i="2"/>
  <c r="T179" i="2" s="1"/>
  <c r="S161" i="2"/>
  <c r="T161" i="2" s="1"/>
  <c r="S160" i="2"/>
  <c r="T160" i="2" s="1"/>
  <c r="S159" i="2"/>
  <c r="T159" i="2" s="1"/>
  <c r="S87" i="2"/>
  <c r="T87" i="2" s="1"/>
  <c r="S102" i="2"/>
  <c r="T102" i="2" s="1"/>
  <c r="S158" i="2"/>
  <c r="T158" i="2" s="1"/>
  <c r="S157" i="2"/>
  <c r="T157" i="2" s="1"/>
  <c r="S25" i="2"/>
  <c r="T25" i="2" s="1"/>
  <c r="S78" i="2"/>
  <c r="T78" i="2" s="1"/>
  <c r="S156" i="2"/>
  <c r="T156" i="2" s="1"/>
  <c r="S49" i="2"/>
  <c r="T49" i="2" s="1"/>
  <c r="S154" i="2"/>
  <c r="T154" i="2" s="1"/>
  <c r="S95" i="2"/>
  <c r="T95" i="2" s="1"/>
  <c r="S74" i="2"/>
  <c r="T74" i="2" s="1"/>
  <c r="S153" i="2"/>
  <c r="T153" i="2" s="1"/>
  <c r="S152" i="2"/>
  <c r="T152" i="2" s="1"/>
  <c r="S151" i="2"/>
  <c r="T151" i="2" s="1"/>
  <c r="S150" i="2"/>
  <c r="T150" i="2" s="1"/>
  <c r="S149" i="2"/>
  <c r="T149" i="2" s="1"/>
  <c r="S148" i="2"/>
  <c r="T148" i="2" s="1"/>
  <c r="S147" i="2"/>
  <c r="T147" i="2" s="1"/>
  <c r="S77" i="2"/>
  <c r="T77" i="2" s="1"/>
  <c r="S146" i="2"/>
  <c r="T146" i="2" s="1"/>
  <c r="S145" i="2"/>
  <c r="T145" i="2" s="1"/>
  <c r="S52" i="2"/>
  <c r="T52" i="2" s="1"/>
  <c r="S39" i="2"/>
  <c r="T39" i="2" s="1"/>
  <c r="S144" i="2"/>
  <c r="T144" i="2" s="1"/>
  <c r="S68" i="2"/>
  <c r="T68" i="2" s="1"/>
  <c r="S53" i="2"/>
  <c r="T53" i="2" s="1"/>
  <c r="S42" i="2"/>
  <c r="T42" i="2" s="1"/>
  <c r="S84" i="2"/>
  <c r="T84" i="2" s="1"/>
  <c r="S46" i="2"/>
  <c r="T46" i="2" s="1"/>
  <c r="S99" i="2"/>
  <c r="T99" i="2" s="1"/>
  <c r="S82" i="2"/>
  <c r="T82" i="2" s="1"/>
  <c r="S143" i="2"/>
  <c r="T143" i="2" s="1"/>
  <c r="S94" i="2"/>
  <c r="T94" i="2" s="1"/>
  <c r="S142" i="2"/>
  <c r="T142" i="2" s="1"/>
  <c r="S141" i="2"/>
  <c r="T141" i="2" s="1"/>
  <c r="S108" i="2"/>
  <c r="T108" i="2" s="1"/>
  <c r="S140" i="2"/>
  <c r="T140" i="2" s="1"/>
  <c r="S37" i="2"/>
  <c r="T37" i="2" s="1"/>
  <c r="S139" i="2"/>
  <c r="T139" i="2" s="1"/>
  <c r="S138" i="2"/>
  <c r="T138" i="2" s="1"/>
  <c r="S7" i="2"/>
  <c r="T7" i="2" s="1"/>
  <c r="S137" i="2"/>
  <c r="T137" i="2" s="1"/>
  <c r="S14" i="2"/>
  <c r="T14" i="2" s="1"/>
  <c r="S136" i="2"/>
  <c r="T136" i="2" s="1"/>
  <c r="S97" i="2"/>
  <c r="T97" i="2" s="1"/>
  <c r="S135" i="2"/>
  <c r="T135" i="2" s="1"/>
  <c r="S134" i="2"/>
  <c r="T134" i="2" s="1"/>
  <c r="S89" i="2"/>
  <c r="T89" i="2" s="1"/>
  <c r="S21" i="2"/>
  <c r="T21" i="2" s="1"/>
  <c r="S8" i="2"/>
  <c r="T8" i="2" s="1"/>
  <c r="S133" i="2"/>
  <c r="T133" i="2" s="1"/>
  <c r="S85" i="2"/>
  <c r="T85" i="2" s="1"/>
  <c r="S132" i="2"/>
  <c r="T132" i="2" s="1"/>
  <c r="S169" i="2"/>
  <c r="T169" i="2" s="1"/>
  <c r="S36" i="2"/>
  <c r="T36" i="2" s="1"/>
  <c r="S60" i="2"/>
  <c r="T60" i="2" s="1"/>
  <c r="S50" i="2"/>
  <c r="T50" i="2" s="1"/>
  <c r="S3" i="2"/>
  <c r="T3" i="2" s="1"/>
  <c r="S70" i="2"/>
  <c r="T70" i="2" s="1"/>
  <c r="S76" i="2"/>
  <c r="T76" i="2" s="1"/>
  <c r="S131" i="2"/>
  <c r="T131" i="2" s="1"/>
  <c r="S130" i="2"/>
  <c r="T130" i="2" s="1"/>
  <c r="S75" i="2"/>
  <c r="T75" i="2" s="1"/>
  <c r="S93" i="2"/>
  <c r="T93" i="2" s="1"/>
  <c r="S129" i="2"/>
  <c r="T129" i="2" s="1"/>
  <c r="S128" i="2"/>
  <c r="T128" i="2" s="1"/>
  <c r="S127" i="2"/>
  <c r="T127" i="2" s="1"/>
  <c r="S126" i="2"/>
  <c r="T126" i="2" s="1"/>
  <c r="S35" i="2"/>
  <c r="T35" i="2" s="1"/>
  <c r="S59" i="2"/>
  <c r="T59" i="2" s="1"/>
  <c r="S31" i="2"/>
  <c r="T31" i="2" s="1"/>
  <c r="S162" i="2"/>
  <c r="T162" i="2" s="1"/>
  <c r="S101" i="2"/>
  <c r="T101" i="2" s="1"/>
  <c r="S155" i="2"/>
  <c r="T155" i="2" s="1"/>
  <c r="S110" i="2"/>
  <c r="T110" i="2" s="1"/>
  <c r="S125" i="2"/>
  <c r="T125" i="2" s="1"/>
  <c r="S124" i="2"/>
  <c r="T124" i="2" s="1"/>
  <c r="S57" i="2"/>
  <c r="T57" i="2" s="1"/>
  <c r="S123" i="2"/>
  <c r="T123" i="2" s="1"/>
  <c r="S122" i="2"/>
  <c r="T122" i="2" s="1"/>
  <c r="S33" i="2"/>
  <c r="T33" i="2" s="1"/>
  <c r="S71" i="2"/>
  <c r="T71" i="2" s="1"/>
  <c r="S121" i="2"/>
  <c r="T121" i="2" s="1"/>
  <c r="S120" i="2"/>
  <c r="T120" i="2" s="1"/>
  <c r="S119" i="2"/>
  <c r="T119" i="2" s="1"/>
  <c r="S118" i="2"/>
  <c r="T118" i="2" s="1"/>
  <c r="S4" i="2"/>
  <c r="T4" i="2" s="1"/>
  <c r="S117" i="2"/>
  <c r="T117" i="2" s="1"/>
  <c r="S96" i="2"/>
  <c r="T96" i="2" s="1"/>
  <c r="S116" i="2"/>
  <c r="T116" i="2" s="1"/>
  <c r="S13" i="2"/>
  <c r="T13" i="2" s="1"/>
  <c r="S115" i="2"/>
  <c r="T115" i="2" s="1"/>
  <c r="S83" i="2"/>
  <c r="T83" i="2" s="1"/>
  <c r="S114" i="2"/>
  <c r="T114" i="2" s="1"/>
  <c r="S113" i="2"/>
  <c r="T113" i="2" s="1"/>
  <c r="S81" i="2"/>
  <c r="T81" i="2" s="1"/>
  <c r="S112" i="2"/>
  <c r="T112" i="2" s="1"/>
  <c r="S105" i="2"/>
  <c r="T105" i="2" s="1"/>
  <c r="S19" i="2"/>
  <c r="T19" i="2" s="1"/>
  <c r="S6" i="2"/>
  <c r="T6" i="2" s="1"/>
  <c r="S66" i="2"/>
  <c r="T66" i="2" s="1"/>
  <c r="S62" i="2"/>
  <c r="T62" i="2" s="1"/>
  <c r="S109" i="2"/>
  <c r="T109" i="2" s="1"/>
  <c r="S29" i="2"/>
  <c r="T29" i="2" s="1"/>
  <c r="S15" i="2"/>
  <c r="T15" i="2" s="1"/>
  <c r="S44" i="2"/>
  <c r="T44" i="2" s="1"/>
  <c r="S64" i="2"/>
  <c r="T64" i="2" s="1"/>
  <c r="S80" i="2"/>
  <c r="T80" i="2" s="1"/>
  <c r="S106" i="2"/>
  <c r="T106" i="2" s="1"/>
  <c r="S23" i="2"/>
  <c r="T23" i="2" s="1"/>
  <c r="S48" i="2"/>
  <c r="T48" i="2" s="1"/>
  <c r="S40" i="2"/>
  <c r="T40" i="2" s="1"/>
  <c r="S11" i="2"/>
  <c r="T11" i="2" s="1"/>
  <c r="S2" i="2"/>
  <c r="T2" i="2" s="1"/>
  <c r="S9" i="2"/>
  <c r="T9" i="2" s="1"/>
  <c r="S45" i="2"/>
  <c r="T45" i="2" s="1"/>
  <c r="S111" i="2"/>
  <c r="T111" i="2" s="1"/>
  <c r="S16" i="2"/>
  <c r="T16" i="2" s="1"/>
  <c r="S90" i="2"/>
  <c r="T90" i="2" s="1"/>
  <c r="S41" i="2"/>
  <c r="T41" i="2" s="1"/>
  <c r="S47" i="2"/>
  <c r="T47" i="2" s="1"/>
  <c r="S58" i="2"/>
  <c r="T58" i="2" s="1"/>
  <c r="S100" i="2"/>
  <c r="T100" i="2" s="1"/>
  <c r="S107" i="2"/>
  <c r="T107" i="2" s="1"/>
  <c r="S55" i="2"/>
  <c r="T55" i="2" s="1"/>
  <c r="S73" i="2"/>
  <c r="T73" i="2" s="1"/>
  <c r="S61" i="2"/>
  <c r="T61" i="2" s="1"/>
  <c r="S34" i="2"/>
  <c r="T34" i="2" s="1"/>
  <c r="S30" i="2"/>
  <c r="T30" i="2" s="1"/>
  <c r="S38" i="2"/>
  <c r="T38" i="2" s="1"/>
  <c r="S51" i="2"/>
  <c r="T51" i="2" s="1"/>
  <c r="S56" i="2"/>
  <c r="T56" i="2" s="1"/>
  <c r="S43" i="2"/>
  <c r="T43" i="2" s="1"/>
  <c r="S5" i="2"/>
  <c r="T5" i="2" s="1"/>
  <c r="S65" i="2"/>
  <c r="T65" i="2" s="1"/>
  <c r="S86" i="2"/>
  <c r="T86" i="2" s="1"/>
  <c r="S18" i="2"/>
  <c r="T18" i="2" s="1"/>
  <c r="S26" i="2"/>
  <c r="T26" i="2" s="1"/>
  <c r="S22" i="2"/>
  <c r="T22" i="2" s="1"/>
  <c r="J6" i="2" l="1"/>
  <c r="W6" i="2" s="1"/>
  <c r="J3" i="2"/>
  <c r="W3" i="2" s="1"/>
  <c r="J20" i="2"/>
  <c r="W20" i="2" s="1"/>
  <c r="J7" i="2"/>
  <c r="W7" i="2" s="1"/>
  <c r="J5" i="2"/>
  <c r="W5" i="2" s="1"/>
  <c r="J8" i="2"/>
  <c r="W8" i="2" s="1"/>
  <c r="J2" i="2"/>
  <c r="W2" i="2" s="1"/>
  <c r="J4" i="2"/>
  <c r="W4" i="2" s="1"/>
  <c r="J48" i="2"/>
  <c r="W48" i="2" s="1"/>
  <c r="J47" i="2"/>
  <c r="W47" i="2" s="1"/>
  <c r="J36" i="2"/>
  <c r="W36" i="2" s="1"/>
  <c r="J22" i="2"/>
  <c r="W22" i="2" s="1"/>
  <c r="J89" i="2"/>
  <c r="W89" i="2" s="1"/>
  <c r="J26" i="2"/>
  <c r="W26" i="2" s="1"/>
  <c r="J25" i="2"/>
  <c r="W25" i="2" s="1"/>
  <c r="J17" i="2"/>
  <c r="W17" i="2" s="1"/>
  <c r="J45" i="2"/>
  <c r="W45" i="2" s="1"/>
  <c r="J23" i="2"/>
  <c r="W23" i="2" s="1"/>
  <c r="J35" i="2"/>
  <c r="W35" i="2" s="1"/>
  <c r="J10" i="2"/>
  <c r="W10" i="2" s="1"/>
  <c r="J13" i="2"/>
  <c r="W13" i="2" s="1"/>
  <c r="J50" i="2"/>
  <c r="W50" i="2" s="1"/>
  <c r="J58" i="2"/>
  <c r="W58" i="2" s="1"/>
  <c r="J41" i="2"/>
  <c r="W41" i="2" s="1"/>
  <c r="J162" i="2"/>
  <c r="W162" i="2" s="1"/>
  <c r="J120" i="2"/>
  <c r="W120" i="2" s="1"/>
  <c r="J14" i="2"/>
  <c r="W14" i="2" s="1"/>
  <c r="J43" i="2"/>
  <c r="W43" i="2" s="1"/>
  <c r="J38" i="2"/>
  <c r="W38" i="2" s="1"/>
  <c r="J132" i="2"/>
  <c r="W132" i="2" s="1"/>
  <c r="J29" i="2"/>
  <c r="W29" i="2" s="1"/>
  <c r="J134" i="2"/>
  <c r="W134" i="2" s="1"/>
  <c r="J153" i="2"/>
  <c r="W153" i="2" s="1"/>
  <c r="J53" i="2"/>
  <c r="W53" i="2" s="1"/>
  <c r="J95" i="2"/>
  <c r="W95" i="2" s="1"/>
  <c r="J19" i="2"/>
  <c r="W19" i="2" s="1"/>
  <c r="J86" i="2"/>
  <c r="W86" i="2" s="1"/>
  <c r="J56" i="2"/>
  <c r="W56" i="2" s="1"/>
  <c r="J68" i="2"/>
  <c r="W68" i="2" s="1"/>
  <c r="J16" i="2"/>
  <c r="W16" i="2" s="1"/>
  <c r="J55" i="2"/>
  <c r="W55" i="2" s="1"/>
  <c r="J90" i="2"/>
  <c r="W90" i="2" s="1"/>
  <c r="J174" i="2"/>
  <c r="W174" i="2" s="1"/>
  <c r="J9" i="2"/>
  <c r="W9" i="2" s="1"/>
  <c r="J21" i="2"/>
  <c r="W21" i="2" s="1"/>
  <c r="J31" i="2"/>
  <c r="W31" i="2" s="1"/>
  <c r="J74" i="2"/>
  <c r="W74" i="2" s="1"/>
  <c r="J166" i="2"/>
  <c r="W166" i="2" s="1"/>
  <c r="J136" i="2"/>
  <c r="W136" i="2" s="1"/>
  <c r="J100" i="2"/>
  <c r="W100" i="2" s="1"/>
  <c r="J11" i="2"/>
  <c r="W11" i="2" s="1"/>
  <c r="J65" i="2"/>
  <c r="W65" i="2" s="1"/>
  <c r="J18" i="2"/>
  <c r="W18" i="2" s="1"/>
  <c r="J93" i="2"/>
  <c r="W93" i="2" s="1"/>
  <c r="J83" i="2"/>
  <c r="W83" i="2" s="1"/>
  <c r="J98" i="2"/>
  <c r="W98" i="2" s="1"/>
  <c r="J81" i="2"/>
  <c r="W81" i="2" s="1"/>
  <c r="J57" i="2"/>
  <c r="W57" i="2" s="1"/>
  <c r="J42" i="2"/>
  <c r="W42" i="2" s="1"/>
  <c r="J15" i="2"/>
  <c r="W15" i="2" s="1"/>
  <c r="J66" i="2"/>
  <c r="W66" i="2" s="1"/>
  <c r="J32" i="2"/>
  <c r="W32" i="2" s="1"/>
  <c r="J169" i="2"/>
  <c r="W169" i="2" s="1"/>
  <c r="J63" i="2"/>
  <c r="W63" i="2" s="1"/>
  <c r="J99" i="2"/>
  <c r="W99" i="2" s="1"/>
  <c r="J179" i="2"/>
  <c r="W179" i="2" s="1"/>
  <c r="J152" i="2"/>
  <c r="W152" i="2" s="1"/>
  <c r="J37" i="2"/>
  <c r="W37" i="2" s="1"/>
  <c r="J87" i="2"/>
  <c r="W87" i="2" s="1"/>
  <c r="J33" i="2"/>
  <c r="W33" i="2" s="1"/>
  <c r="J144" i="2"/>
  <c r="W144" i="2" s="1"/>
  <c r="J112" i="2"/>
  <c r="W112" i="2" s="1"/>
  <c r="J107" i="2"/>
  <c r="W107" i="2" s="1"/>
  <c r="J103" i="2"/>
  <c r="W103" i="2" s="1"/>
  <c r="J94" i="2"/>
  <c r="W94" i="2" s="1"/>
  <c r="J79" i="2"/>
  <c r="W79" i="2" s="1"/>
  <c r="J105" i="2"/>
  <c r="W105" i="2" s="1"/>
  <c r="J173" i="2"/>
  <c r="W173" i="2" s="1"/>
  <c r="J30" i="2"/>
  <c r="W30" i="2" s="1"/>
  <c r="J28" i="2"/>
  <c r="W28" i="2" s="1"/>
  <c r="J69" i="2"/>
  <c r="W69" i="2" s="1"/>
  <c r="J164" i="2"/>
  <c r="W164" i="2" s="1"/>
  <c r="J142" i="2"/>
  <c r="W142" i="2" s="1"/>
  <c r="J82" i="2"/>
  <c r="W82" i="2" s="1"/>
  <c r="J34" i="2"/>
  <c r="W34" i="2" s="1"/>
  <c r="J146" i="2"/>
  <c r="W146" i="2" s="1"/>
  <c r="J49" i="2"/>
  <c r="W49" i="2" s="1"/>
  <c r="J61" i="2"/>
  <c r="W61" i="2" s="1"/>
  <c r="J110" i="2"/>
  <c r="W110" i="2" s="1"/>
  <c r="J46" i="2"/>
  <c r="W46" i="2" s="1"/>
  <c r="J85" i="2"/>
  <c r="W85" i="2" s="1"/>
  <c r="J143" i="2"/>
  <c r="W143" i="2" s="1"/>
  <c r="J151" i="2"/>
  <c r="W151" i="2" s="1"/>
  <c r="J39" i="2"/>
  <c r="W39" i="2" s="1"/>
  <c r="J165" i="2"/>
  <c r="W165" i="2" s="1"/>
  <c r="J78" i="2"/>
  <c r="W78" i="2" s="1"/>
  <c r="J180" i="2"/>
  <c r="W180" i="2" s="1"/>
  <c r="J76" i="2"/>
  <c r="W76" i="2" s="1"/>
  <c r="J70" i="2"/>
  <c r="W70" i="2" s="1"/>
  <c r="J75" i="2"/>
  <c r="W75" i="2" s="1"/>
  <c r="J130" i="2"/>
  <c r="W130" i="2" s="1"/>
  <c r="J131" i="2"/>
  <c r="W131" i="2" s="1"/>
  <c r="J71" i="2"/>
  <c r="W71" i="2" s="1"/>
  <c r="J121" i="2"/>
  <c r="W121" i="2" s="1"/>
  <c r="J73" i="2"/>
  <c r="W73" i="2" s="1"/>
  <c r="J80" i="2"/>
  <c r="W80" i="2" s="1"/>
  <c r="J125" i="2"/>
  <c r="W125" i="2" s="1"/>
  <c r="J129" i="2"/>
  <c r="W129" i="2" s="1"/>
  <c r="J124" i="2"/>
  <c r="W124" i="2" s="1"/>
  <c r="J128" i="2"/>
  <c r="W128" i="2" s="1"/>
  <c r="J113" i="2"/>
  <c r="W113" i="2" s="1"/>
  <c r="J114" i="2"/>
  <c r="W114" i="2" s="1"/>
  <c r="J96" i="2"/>
  <c r="W96" i="2" s="1"/>
  <c r="J119" i="2"/>
  <c r="W119" i="2" s="1"/>
  <c r="J115" i="2"/>
  <c r="W115" i="2" s="1"/>
  <c r="J116" i="2"/>
  <c r="W116" i="2" s="1"/>
  <c r="J117" i="2"/>
  <c r="W117" i="2" s="1"/>
  <c r="J118" i="2"/>
  <c r="W118" i="2" s="1"/>
  <c r="J51" i="2"/>
  <c r="W51" i="2" s="1"/>
  <c r="J122" i="2"/>
  <c r="W122" i="2" s="1"/>
  <c r="J123" i="2"/>
  <c r="W123" i="2" s="1"/>
  <c r="J97" i="2"/>
  <c r="W97" i="2" s="1"/>
  <c r="J135" i="2"/>
  <c r="W135" i="2" s="1"/>
  <c r="J60" i="2"/>
  <c r="W60" i="2" s="1"/>
  <c r="J44" i="2"/>
  <c r="W44" i="2" s="1"/>
  <c r="J111" i="2"/>
  <c r="W111" i="2" s="1"/>
  <c r="J133" i="2"/>
  <c r="W133" i="2" s="1"/>
  <c r="J108" i="2"/>
  <c r="W108" i="2" s="1"/>
  <c r="J141" i="2"/>
  <c r="W141" i="2" s="1"/>
  <c r="J139" i="2"/>
  <c r="W139" i="2" s="1"/>
  <c r="J109" i="2"/>
  <c r="W109" i="2" s="1"/>
  <c r="J138" i="2"/>
  <c r="W138" i="2" s="1"/>
  <c r="J137" i="2"/>
  <c r="W137" i="2" s="1"/>
  <c r="J140" i="2"/>
  <c r="W140" i="2" s="1"/>
  <c r="J150" i="2"/>
  <c r="W150" i="2" s="1"/>
  <c r="J106" i="2"/>
  <c r="W106" i="2" s="1"/>
  <c r="J126" i="2"/>
  <c r="W126" i="2" s="1"/>
  <c r="J155" i="2"/>
  <c r="W155" i="2" s="1"/>
  <c r="J149" i="2"/>
  <c r="W149" i="2" s="1"/>
  <c r="J127" i="2"/>
  <c r="W127" i="2" s="1"/>
  <c r="J77" i="2"/>
  <c r="W77" i="2" s="1"/>
  <c r="J147" i="2"/>
  <c r="W147" i="2" s="1"/>
  <c r="J148" i="2"/>
  <c r="W148" i="2" s="1"/>
  <c r="J84" i="2"/>
  <c r="W84" i="2" s="1"/>
  <c r="J62" i="2"/>
  <c r="W62" i="2" s="1"/>
  <c r="J145" i="2"/>
  <c r="W145" i="2" s="1"/>
  <c r="J52" i="2"/>
  <c r="W52" i="2" s="1"/>
  <c r="J91" i="2"/>
  <c r="W91" i="2" s="1"/>
  <c r="J168" i="2"/>
  <c r="W168" i="2" s="1"/>
  <c r="J67" i="2"/>
  <c r="W67" i="2" s="1"/>
  <c r="J154" i="2"/>
  <c r="W154" i="2" s="1"/>
  <c r="J160" i="2"/>
  <c r="W160" i="2" s="1"/>
  <c r="J163" i="2"/>
  <c r="W163" i="2" s="1"/>
  <c r="J161" i="2"/>
  <c r="W161" i="2" s="1"/>
  <c r="J27" i="2"/>
  <c r="W27" i="2" s="1"/>
  <c r="J159" i="2"/>
  <c r="W159" i="2" s="1"/>
  <c r="J157" i="2"/>
  <c r="W157" i="2" s="1"/>
  <c r="J158" i="2"/>
  <c r="W158" i="2" s="1"/>
  <c r="J156" i="2"/>
  <c r="W156" i="2" s="1"/>
  <c r="J102" i="2"/>
  <c r="W102" i="2" s="1"/>
  <c r="J170" i="2"/>
  <c r="W170" i="2" s="1"/>
  <c r="J64" i="2"/>
  <c r="W64" i="2" s="1"/>
  <c r="J171" i="2"/>
  <c r="W171" i="2" s="1"/>
  <c r="J72" i="2"/>
  <c r="W72" i="2" s="1"/>
  <c r="J175" i="2"/>
  <c r="W175" i="2" s="1"/>
  <c r="J88" i="2"/>
  <c r="W88" i="2" s="1"/>
  <c r="J172" i="2"/>
  <c r="W172" i="2" s="1"/>
  <c r="J176" i="2"/>
  <c r="W176" i="2" s="1"/>
  <c r="J177" i="2"/>
  <c r="W177" i="2" s="1"/>
  <c r="J40" i="2"/>
  <c r="W40" i="2" s="1"/>
  <c r="J178" i="2"/>
  <c r="W178" i="2" s="1"/>
  <c r="J167" i="2"/>
  <c r="W167" i="2" s="1"/>
  <c r="J101" i="2"/>
  <c r="W101" i="2" s="1"/>
  <c r="J59" i="2"/>
  <c r="W59" i="2" s="1"/>
  <c r="J54" i="2"/>
  <c r="W54" i="2" s="1"/>
  <c r="J104" i="2"/>
  <c r="W104" i="2" s="1"/>
  <c r="J24" i="2"/>
  <c r="W24" i="2" s="1"/>
  <c r="J12" i="2"/>
  <c r="W12" i="2" s="1"/>
</calcChain>
</file>

<file path=xl/sharedStrings.xml><?xml version="1.0" encoding="utf-8"?>
<sst xmlns="http://schemas.openxmlformats.org/spreadsheetml/2006/main" count="3051" uniqueCount="1365">
  <si>
    <t>نام</t>
  </si>
  <si>
    <t>نام خانوادگي</t>
  </si>
  <si>
    <t>دانشکده</t>
  </si>
  <si>
    <t>رشته تحصيلي</t>
  </si>
  <si>
    <t>رتبه علمي</t>
  </si>
  <si>
    <t>وضعيت اشتغال</t>
  </si>
  <si>
    <t>محمد</t>
  </si>
  <si>
    <t>كاظمي عرب آبادي</t>
  </si>
  <si>
    <t>پزشكي</t>
  </si>
  <si>
    <t>ايمني شناسي</t>
  </si>
  <si>
    <t>استاديار</t>
  </si>
  <si>
    <t>پيماني</t>
  </si>
  <si>
    <t>غلامحسين</t>
  </si>
  <si>
    <t>حسن شاهي</t>
  </si>
  <si>
    <t>خون شناسي آزمايشگاهي و بانك خون</t>
  </si>
  <si>
    <t>دانشيار</t>
  </si>
  <si>
    <t>رسمي قطعي</t>
  </si>
  <si>
    <t>مهدي</t>
  </si>
  <si>
    <t>محمودي صالح آباد</t>
  </si>
  <si>
    <t>بيوشيمي باليني</t>
  </si>
  <si>
    <t>استاد</t>
  </si>
  <si>
    <t>محسن</t>
  </si>
  <si>
    <t>رضائيان</t>
  </si>
  <si>
    <t>اپيدميولوژي</t>
  </si>
  <si>
    <t>علي</t>
  </si>
  <si>
    <t>شمسي زاده</t>
  </si>
  <si>
    <t>فيزيولوژي</t>
  </si>
  <si>
    <t>حسين</t>
  </si>
  <si>
    <t>خرم دل آزاد</t>
  </si>
  <si>
    <t>مربي</t>
  </si>
  <si>
    <t>مريم</t>
  </si>
  <si>
    <t>محمدي نژاد</t>
  </si>
  <si>
    <t>معاونت ها و ساير موارد</t>
  </si>
  <si>
    <t>شيمي تجزيه</t>
  </si>
  <si>
    <t>طرح و ضريب کا</t>
  </si>
  <si>
    <t>الله توكلي</t>
  </si>
  <si>
    <t>رضا</t>
  </si>
  <si>
    <t>وزيري نژاد</t>
  </si>
  <si>
    <t>مصطفي</t>
  </si>
  <si>
    <t>صادقي</t>
  </si>
  <si>
    <t>دندانپزشكي</t>
  </si>
  <si>
    <t>دندانپزشكي ترميمي</t>
  </si>
  <si>
    <t>حميد</t>
  </si>
  <si>
    <t>حكيمي</t>
  </si>
  <si>
    <t>باكتري شناسي</t>
  </si>
  <si>
    <t>محمود</t>
  </si>
  <si>
    <t>شيخ فتح الهي</t>
  </si>
  <si>
    <t>آمار زيستي</t>
  </si>
  <si>
    <t>درخشان</t>
  </si>
  <si>
    <t>قلب كودكان</t>
  </si>
  <si>
    <t>زارع بيدكي</t>
  </si>
  <si>
    <t>انگل شناسي</t>
  </si>
  <si>
    <t>آيت</t>
  </si>
  <si>
    <t>كاييدي</t>
  </si>
  <si>
    <t>محمدرضا</t>
  </si>
  <si>
    <t>ميرزائي</t>
  </si>
  <si>
    <t>ژنتيك</t>
  </si>
  <si>
    <t>ياسر</t>
  </si>
  <si>
    <t>سليم آبادي</t>
  </si>
  <si>
    <t>بهداشت</t>
  </si>
  <si>
    <t>حشره شناسي</t>
  </si>
  <si>
    <t>عليرضا</t>
  </si>
  <si>
    <t>وكيليان</t>
  </si>
  <si>
    <t>بيماري‌هاي مغز و اعصاب</t>
  </si>
  <si>
    <t>زهرا</t>
  </si>
  <si>
    <t>تقي پورشول</t>
  </si>
  <si>
    <t>علوم تشريحي</t>
  </si>
  <si>
    <t>نصرت آبادي</t>
  </si>
  <si>
    <t>اسماعيلي نديمي</t>
  </si>
  <si>
    <t>بيماري هاي قلب و عروق</t>
  </si>
  <si>
    <t>مهسا</t>
  </si>
  <si>
    <t>حسني پور</t>
  </si>
  <si>
    <t>داروشناسي</t>
  </si>
  <si>
    <t>احمدرضا</t>
  </si>
  <si>
    <t>صيادي</t>
  </si>
  <si>
    <t>پرستاري و مامايي</t>
  </si>
  <si>
    <t>روانشناسي</t>
  </si>
  <si>
    <t>سيد حسين</t>
  </si>
  <si>
    <t>عبدالهي دمنه</t>
  </si>
  <si>
    <t>مهناز</t>
  </si>
  <si>
    <t>تشكري</t>
  </si>
  <si>
    <t>پيراپزشكي</t>
  </si>
  <si>
    <t>فرآورده‌هاي بيولوژيك</t>
  </si>
  <si>
    <t>حسينجان</t>
  </si>
  <si>
    <t>آذين</t>
  </si>
  <si>
    <t>پرستاري</t>
  </si>
  <si>
    <t>شكرالله</t>
  </si>
  <si>
    <t>آثار</t>
  </si>
  <si>
    <t>محمدمحسن</t>
  </si>
  <si>
    <t>تقوي</t>
  </si>
  <si>
    <t>حسن</t>
  </si>
  <si>
    <t>خدادادي</t>
  </si>
  <si>
    <t>رحماني</t>
  </si>
  <si>
    <t>شكوفه</t>
  </si>
  <si>
    <t>درخشان داوري</t>
  </si>
  <si>
    <t>كودكان</t>
  </si>
  <si>
    <t>فرشيد</t>
  </si>
  <si>
    <t>فرحبخش</t>
  </si>
  <si>
    <t>بيهوشي</t>
  </si>
  <si>
    <t>رسمي آزمايشي</t>
  </si>
  <si>
    <t>شريعتي كوهبناني</t>
  </si>
  <si>
    <t>بيماري‌هاي داخلي</t>
  </si>
  <si>
    <t>بازنشسته</t>
  </si>
  <si>
    <t>محمدعلي</t>
  </si>
  <si>
    <t>فهميده كار</t>
  </si>
  <si>
    <t>طيبه</t>
  </si>
  <si>
    <t>ميرزائي خليل آبادي</t>
  </si>
  <si>
    <t>زينت</t>
  </si>
  <si>
    <t>سالم</t>
  </si>
  <si>
    <t>علوم تغذيه</t>
  </si>
  <si>
    <t>زهره</t>
  </si>
  <si>
    <t>قرشي</t>
  </si>
  <si>
    <t>آموزش مامايي</t>
  </si>
  <si>
    <t>زيبا</t>
  </si>
  <si>
    <t>شعباني شهربابكي</t>
  </si>
  <si>
    <t>بيماري‌هاي عفوني</t>
  </si>
  <si>
    <t>حاجي زاده</t>
  </si>
  <si>
    <t>خوشدل</t>
  </si>
  <si>
    <t>فريبا</t>
  </si>
  <si>
    <t>امين زاده</t>
  </si>
  <si>
    <t>زنان و زايمان</t>
  </si>
  <si>
    <t>وحيد</t>
  </si>
  <si>
    <t>گوارش و كبد بالغين</t>
  </si>
  <si>
    <t>سيد ايمان</t>
  </si>
  <si>
    <t>فاطمي رابري</t>
  </si>
  <si>
    <t>سوده</t>
  </si>
  <si>
    <t>خناماني فلاحتي پور</t>
  </si>
  <si>
    <t>تفاخري</t>
  </si>
  <si>
    <t>پرتونگاري دهان، فك و صورت</t>
  </si>
  <si>
    <t>حبيب</t>
  </si>
  <si>
    <t>فرهمند</t>
  </si>
  <si>
    <t>پرتونگاري</t>
  </si>
  <si>
    <t>ناهيد</t>
  </si>
  <si>
    <t>مسعودپور</t>
  </si>
  <si>
    <t>مسعود</t>
  </si>
  <si>
    <t>رادمان</t>
  </si>
  <si>
    <t>گوش، حلق، بيني و جراحي سر و گردن</t>
  </si>
  <si>
    <t>بخشي علي آباد</t>
  </si>
  <si>
    <t>نظري</t>
  </si>
  <si>
    <t>جراحي كليه و مجاري ادراري تناسلي</t>
  </si>
  <si>
    <t>هادوي</t>
  </si>
  <si>
    <t>تابنده</t>
  </si>
  <si>
    <t>حميدرضا</t>
  </si>
  <si>
    <t>جعفري نوه</t>
  </si>
  <si>
    <t>عباس</t>
  </si>
  <si>
    <t>اسماعيلي</t>
  </si>
  <si>
    <t>مهندسي بهداشت محيط</t>
  </si>
  <si>
    <t>لطفعلي</t>
  </si>
  <si>
    <t>مهدي پور</t>
  </si>
  <si>
    <t>فيزيك پزشكي</t>
  </si>
  <si>
    <t>اسدپور</t>
  </si>
  <si>
    <t>آموزش بهداشت و ارتقا سلامت</t>
  </si>
  <si>
    <t>شادي</t>
  </si>
  <si>
    <t>بهفر</t>
  </si>
  <si>
    <t>بيماري‌هاي پوست</t>
  </si>
  <si>
    <t>احمد</t>
  </si>
  <si>
    <t>شباني زاده</t>
  </si>
  <si>
    <t>مجيد</t>
  </si>
  <si>
    <t>كاظمي</t>
  </si>
  <si>
    <t>سيد ضياء</t>
  </si>
  <si>
    <t>طباطبائي</t>
  </si>
  <si>
    <t>مديريت خدمات بهداشتي درماني</t>
  </si>
  <si>
    <t>محمد مهدي</t>
  </si>
  <si>
    <t>ياقوتي خراساني</t>
  </si>
  <si>
    <t>اندودونتيكس</t>
  </si>
  <si>
    <t>مرتضي</t>
  </si>
  <si>
    <t>خادم الحسيني</t>
  </si>
  <si>
    <t>آسيب شناسي</t>
  </si>
  <si>
    <t>مجتبي</t>
  </si>
  <si>
    <t>سنجي رفسنجاني</t>
  </si>
  <si>
    <t>طب اورژانس</t>
  </si>
  <si>
    <t>فاطمه</t>
  </si>
  <si>
    <t>محسني مقدم</t>
  </si>
  <si>
    <t>فاتحي</t>
  </si>
  <si>
    <t>امير</t>
  </si>
  <si>
    <t>رهنما</t>
  </si>
  <si>
    <t>گلشيري</t>
  </si>
  <si>
    <t>غلامرضا</t>
  </si>
  <si>
    <t>بازماندگان</t>
  </si>
  <si>
    <t>شفيع پور</t>
  </si>
  <si>
    <t>غدد درون ريز و متابوليسم بالغين</t>
  </si>
  <si>
    <t>اسدالهي</t>
  </si>
  <si>
    <t>طاهره</t>
  </si>
  <si>
    <t>اسلام منش</t>
  </si>
  <si>
    <t>نصير زاده</t>
  </si>
  <si>
    <t>فريماه</t>
  </si>
  <si>
    <t>سرداري</t>
  </si>
  <si>
    <t>بيماري هاي دهان، فك و صورت</t>
  </si>
  <si>
    <t>آزيتا</t>
  </si>
  <si>
    <t>منشوري</t>
  </si>
  <si>
    <t>استاد ابراهيمي</t>
  </si>
  <si>
    <t>سكينه</t>
  </si>
  <si>
    <t>ميرزايي خليل آبادي</t>
  </si>
  <si>
    <t>مرضيه</t>
  </si>
  <si>
    <t>لري پور</t>
  </si>
  <si>
    <t>مقدم احمدي</t>
  </si>
  <si>
    <t>هاشمي</t>
  </si>
  <si>
    <t>زبان انگليسي</t>
  </si>
  <si>
    <t>احسان</t>
  </si>
  <si>
    <t>مرادي عسكري</t>
  </si>
  <si>
    <t>سجاديان</t>
  </si>
  <si>
    <t>سليماني</t>
  </si>
  <si>
    <t>چشم پزشكي</t>
  </si>
  <si>
    <t>فواد</t>
  </si>
  <si>
    <t>ايرانمنش</t>
  </si>
  <si>
    <t>افشين</t>
  </si>
  <si>
    <t>طهماسبي</t>
  </si>
  <si>
    <t>سحر</t>
  </si>
  <si>
    <t>قانع</t>
  </si>
  <si>
    <t>مهديه</t>
  </si>
  <si>
    <t>علوم اعصاب</t>
  </si>
  <si>
    <t>نجمه</t>
  </si>
  <si>
    <t>پور غلامعلي</t>
  </si>
  <si>
    <t>دندانپزشكي كودكان</t>
  </si>
  <si>
    <t>محدثه</t>
  </si>
  <si>
    <t>شاكريان رستمي</t>
  </si>
  <si>
    <t>خدادادي زاده</t>
  </si>
  <si>
    <t>آموزش پرستاري</t>
  </si>
  <si>
    <t>سركوهي</t>
  </si>
  <si>
    <t>غلامرضاپور</t>
  </si>
  <si>
    <t>آرمان</t>
  </si>
  <si>
    <t>صالحي</t>
  </si>
  <si>
    <t>مرتضوي لاهيجاني</t>
  </si>
  <si>
    <t>نازنين</t>
  </si>
  <si>
    <t>كامياب</t>
  </si>
  <si>
    <t>بهرام</t>
  </si>
  <si>
    <t>يوسفيان</t>
  </si>
  <si>
    <t>مينا</t>
  </si>
  <si>
    <t>جوادي مقدم</t>
  </si>
  <si>
    <t>ندا</t>
  </si>
  <si>
    <t>حاج عليزاده</t>
  </si>
  <si>
    <t>جلالي</t>
  </si>
  <si>
    <t>جلالي علي آباد</t>
  </si>
  <si>
    <t>مامايي</t>
  </si>
  <si>
    <t>پروين</t>
  </si>
  <si>
    <t>آقامحمدحسني</t>
  </si>
  <si>
    <t>روانپزشكي</t>
  </si>
  <si>
    <t>شيوا</t>
  </si>
  <si>
    <t>آقاعباسي</t>
  </si>
  <si>
    <t>پيماني مجاور</t>
  </si>
  <si>
    <t>جراحي فك و صورت</t>
  </si>
  <si>
    <t>ثقفي</t>
  </si>
  <si>
    <t>پناهي برجني</t>
  </si>
  <si>
    <t>جديدي</t>
  </si>
  <si>
    <t>سيد حميد</t>
  </si>
  <si>
    <t>پاكزاد</t>
  </si>
  <si>
    <t>ثابت جهرمي</t>
  </si>
  <si>
    <t>ارتوپدي</t>
  </si>
  <si>
    <t>شايسته</t>
  </si>
  <si>
    <t>اسماعيلزاده</t>
  </si>
  <si>
    <t>منصور</t>
  </si>
  <si>
    <t>اقبالي</t>
  </si>
  <si>
    <t>مرجان</t>
  </si>
  <si>
    <t>امجدي</t>
  </si>
  <si>
    <t>افسانه</t>
  </si>
  <si>
    <t>اسماعيلي رنجبر</t>
  </si>
  <si>
    <t>اطمينان</t>
  </si>
  <si>
    <t>پوران</t>
  </si>
  <si>
    <t>الله بخشي</t>
  </si>
  <si>
    <t>اسماعيل</t>
  </si>
  <si>
    <t>اله آبادي</t>
  </si>
  <si>
    <t>جراحي عمومي</t>
  </si>
  <si>
    <t>انصاري جابري</t>
  </si>
  <si>
    <t>روان پرستاري</t>
  </si>
  <si>
    <t>آتوسا</t>
  </si>
  <si>
    <t>باقري</t>
  </si>
  <si>
    <t>پريودانتيكس</t>
  </si>
  <si>
    <t>محمد حسين</t>
  </si>
  <si>
    <t>باقري پور</t>
  </si>
  <si>
    <t>سهيلا</t>
  </si>
  <si>
    <t>دوستكي زابلي</t>
  </si>
  <si>
    <t>دهقاني سريزدي</t>
  </si>
  <si>
    <t>سيد حبيب  الله</t>
  </si>
  <si>
    <t>حسيني نعمت آباد</t>
  </si>
  <si>
    <t>شهين</t>
  </si>
  <si>
    <t>حيدري</t>
  </si>
  <si>
    <t>سعيد</t>
  </si>
  <si>
    <t>خرم نيا</t>
  </si>
  <si>
    <t>بيهوشي درد</t>
  </si>
  <si>
    <t>فائزه السادات</t>
  </si>
  <si>
    <t>خرم</t>
  </si>
  <si>
    <t>سميه</t>
  </si>
  <si>
    <t>سالاري صديق</t>
  </si>
  <si>
    <t>سپهران</t>
  </si>
  <si>
    <t>رفيعي داوراني</t>
  </si>
  <si>
    <t>رحيمي كرماني</t>
  </si>
  <si>
    <t>فروغ السادات</t>
  </si>
  <si>
    <t>رضوي</t>
  </si>
  <si>
    <t>پروتز دندان</t>
  </si>
  <si>
    <t>رضا زاده مهريزي</t>
  </si>
  <si>
    <t>صديقه</t>
  </si>
  <si>
    <t>زرمهي شهربابك</t>
  </si>
  <si>
    <t>آسيب‌ شناسي  دهان‌، فك و‌ صورت</t>
  </si>
  <si>
    <t>عظيمي راويز</t>
  </si>
  <si>
    <t>معارف اسلامي</t>
  </si>
  <si>
    <t>عبدلي</t>
  </si>
  <si>
    <t>پرستاري سلامت جامعه</t>
  </si>
  <si>
    <t>معصومه</t>
  </si>
  <si>
    <t>تقي زاده</t>
  </si>
  <si>
    <t>تاج الديني</t>
  </si>
  <si>
    <t>عزيزي شول</t>
  </si>
  <si>
    <t>توكلي نژاد</t>
  </si>
  <si>
    <t>ارتودونتيكس</t>
  </si>
  <si>
    <t>عباسي</t>
  </si>
  <si>
    <t>ميترا</t>
  </si>
  <si>
    <t>عباسي فرد</t>
  </si>
  <si>
    <t>روماتولوژي</t>
  </si>
  <si>
    <t>عبدلي نديك</t>
  </si>
  <si>
    <t>دادالله</t>
  </si>
  <si>
    <t>شاهي مريدي</t>
  </si>
  <si>
    <t>فيزيوتراپي</t>
  </si>
  <si>
    <t>شهابي نژاد</t>
  </si>
  <si>
    <t>صفريان نعمت‌آباد</t>
  </si>
  <si>
    <t>بيماري‌هاي قلب و عروق</t>
  </si>
  <si>
    <t>نگار</t>
  </si>
  <si>
    <t>ملاحسيني</t>
  </si>
  <si>
    <t>وجيه</t>
  </si>
  <si>
    <t>مقصودي</t>
  </si>
  <si>
    <t>ملايي</t>
  </si>
  <si>
    <t>قاضي زاده احسايي</t>
  </si>
  <si>
    <t>خون و سرطان بالغين</t>
  </si>
  <si>
    <t>سيده مريم</t>
  </si>
  <si>
    <t>لطفي پور</t>
  </si>
  <si>
    <t>ريحانه</t>
  </si>
  <si>
    <t>محموديان</t>
  </si>
  <si>
    <t>محسني  خليل آبادي</t>
  </si>
  <si>
    <t>محمدي شاهرخي</t>
  </si>
  <si>
    <t>محمد امين</t>
  </si>
  <si>
    <t>لطفي</t>
  </si>
  <si>
    <t>كريمي</t>
  </si>
  <si>
    <t>بيماري هاي ريه</t>
  </si>
  <si>
    <t>كريمي فرد</t>
  </si>
  <si>
    <t>كامران</t>
  </si>
  <si>
    <t>كهنوجي</t>
  </si>
  <si>
    <t>سيد مهدي</t>
  </si>
  <si>
    <t>موسوي</t>
  </si>
  <si>
    <t>قارچ شناسي</t>
  </si>
  <si>
    <t>ناظر</t>
  </si>
  <si>
    <t>روانشناسي باليني</t>
  </si>
  <si>
    <t>سيد محسن</t>
  </si>
  <si>
    <t>موسوي فرد</t>
  </si>
  <si>
    <t>ميرزابيگي بهرام آبادي</t>
  </si>
  <si>
    <t>ناظم كازراني</t>
  </si>
  <si>
    <t>عاتكه</t>
  </si>
  <si>
    <t>موقري پور</t>
  </si>
  <si>
    <t>ميرجليلي</t>
  </si>
  <si>
    <t>نبوي زاده</t>
  </si>
  <si>
    <t>نجار محي آبادي</t>
  </si>
  <si>
    <t>نگاهبان بنابي</t>
  </si>
  <si>
    <t>نوري مشكاتي</t>
  </si>
  <si>
    <t>معين الديني</t>
  </si>
  <si>
    <t>فرزاد</t>
  </si>
  <si>
    <t>تاجيك</t>
  </si>
  <si>
    <t>جراحي مغز و اعصاب</t>
  </si>
  <si>
    <t>يوسف</t>
  </si>
  <si>
    <t>Total 5-year Citations</t>
  </si>
  <si>
    <t>Non-self-coauthors 5-year Citation</t>
  </si>
  <si>
    <t>ردیف</t>
  </si>
  <si>
    <t>citation score</t>
  </si>
  <si>
    <t>Papers indexed in other databases</t>
  </si>
  <si>
    <t>score of Papers indexed in other databases2</t>
  </si>
  <si>
    <t>Papers indexed in ISI/PubMed/Scopus</t>
  </si>
  <si>
    <t>Score of Papers indexed in ISI/PubMed/Scopus</t>
  </si>
  <si>
    <t>تعداد داوری Johe</t>
  </si>
  <si>
    <t>تعداد داوری مجله دانشگاه</t>
  </si>
  <si>
    <t>تعداد داوری سلامت جامعه</t>
  </si>
  <si>
    <t>جمع تعداد داوری‌ها</t>
  </si>
  <si>
    <t>امتیاز کلی داوری</t>
  </si>
  <si>
    <t>امتیاز قابل محاسبه داوری</t>
  </si>
  <si>
    <t>Column11</t>
  </si>
  <si>
    <t xml:space="preserve">زهرا </t>
  </si>
  <si>
    <t>کامیاب</t>
  </si>
  <si>
    <t>پزشکی اجتماعی</t>
  </si>
  <si>
    <t>استادیار</t>
  </si>
  <si>
    <t>همکاری با کمیته تحقیقات دانشجویی</t>
  </si>
  <si>
    <t>نصیرزاده</t>
  </si>
  <si>
    <t>مصطفی</t>
  </si>
  <si>
    <t>الهام</t>
  </si>
  <si>
    <t>فیزیولوژی</t>
  </si>
  <si>
    <t xml:space="preserve">Book </t>
  </si>
  <si>
    <t>مژگان</t>
  </si>
  <si>
    <t>نوروزی کریم‌آباد</t>
  </si>
  <si>
    <t>امتیاز نهایی (با استناد‌ها)</t>
  </si>
  <si>
    <t>امتیاز نهایی (بدون استنادها)</t>
  </si>
  <si>
    <t>حسین</t>
  </si>
  <si>
    <t>صالحی</t>
  </si>
  <si>
    <t>جراحی</t>
  </si>
  <si>
    <t>رسمی</t>
  </si>
  <si>
    <t>حکیمی‌زاده</t>
  </si>
  <si>
    <t>امتیاز نهایی (مقالات/استناد‌ها/داوری مقالات)</t>
  </si>
  <si>
    <t>امتیاز نهایی بدون استنادها</t>
  </si>
  <si>
    <t>امتیاز مقالات</t>
  </si>
  <si>
    <t>ابراهیمی شاهم‌آبادی</t>
  </si>
  <si>
    <t>فرآورده‌های بیولوژی</t>
  </si>
  <si>
    <t>علی</t>
  </si>
  <si>
    <t>دینی</t>
  </si>
  <si>
    <t>صنایع غذایی</t>
  </si>
  <si>
    <t xml:space="preserve">فاطمه </t>
  </si>
  <si>
    <t>ایوبی</t>
  </si>
  <si>
    <t>ناهید</t>
  </si>
  <si>
    <t>زین‌الدینی</t>
  </si>
  <si>
    <t>سلولی ملکولی</t>
  </si>
  <si>
    <t>بهرام‌آبادی</t>
  </si>
  <si>
    <t>ایمونولوژی</t>
  </si>
  <si>
    <t>صاحبی</t>
  </si>
  <si>
    <t xml:space="preserve">محمد </t>
  </si>
  <si>
    <t>مبینی</t>
  </si>
  <si>
    <t>بهداشت محیط</t>
  </si>
  <si>
    <t>مختاری</t>
  </si>
  <si>
    <t>احمدی</t>
  </si>
  <si>
    <t>تغذیه</t>
  </si>
  <si>
    <t>فرزانه</t>
  </si>
  <si>
    <t>حسینی</t>
  </si>
  <si>
    <t>بیوشیمی</t>
  </si>
  <si>
    <t>پریسا</t>
  </si>
  <si>
    <t>شاه‌محمدی</t>
  </si>
  <si>
    <t>پرستاری کودکان</t>
  </si>
  <si>
    <t>وحید</t>
  </si>
  <si>
    <t>احسانی</t>
  </si>
  <si>
    <t>اعظم</t>
  </si>
  <si>
    <t>حیدرزاده</t>
  </si>
  <si>
    <t>اکرم</t>
  </si>
  <si>
    <t>علوم تشریح</t>
  </si>
  <si>
    <t>مینا</t>
  </si>
  <si>
    <t>ولی‌نژاد</t>
  </si>
  <si>
    <t>کتابداری</t>
  </si>
  <si>
    <t>منور</t>
  </si>
  <si>
    <t>نادری</t>
  </si>
  <si>
    <t>علم‌سنجی</t>
  </si>
  <si>
    <t>مهدی</t>
  </si>
  <si>
    <t>عبدالکریمی</t>
  </si>
  <si>
    <t>پرستاری داخلی و جراحی</t>
  </si>
  <si>
    <t>محمدتقی</t>
  </si>
  <si>
    <t>رضایتی</t>
  </si>
  <si>
    <t>علوم آزمایشگاهی</t>
  </si>
  <si>
    <t>کارشناسی ارشد</t>
  </si>
  <si>
    <t>اپیدمیولوژی</t>
  </si>
  <si>
    <t xml:space="preserve">باختر </t>
  </si>
  <si>
    <t>مرضیه</t>
  </si>
  <si>
    <t>دکترای پژوهشی</t>
  </si>
  <si>
    <t>میکروبیولوژی</t>
  </si>
  <si>
    <t>جلال‌پور</t>
  </si>
  <si>
    <t>شیلا</t>
  </si>
  <si>
    <t>دکترای حرفه‌ای</t>
  </si>
  <si>
    <t>پزشکی</t>
  </si>
  <si>
    <t>کاردوست</t>
  </si>
  <si>
    <t>معین</t>
  </si>
  <si>
    <t>دندانپزشکی</t>
  </si>
  <si>
    <t>قنبرزادگان</t>
  </si>
  <si>
    <t>آرش</t>
  </si>
  <si>
    <t>Column1</t>
  </si>
  <si>
    <t>مقطع تحصیلی</t>
  </si>
  <si>
    <t>Yes</t>
  </si>
  <si>
    <t>No</t>
  </si>
  <si>
    <t>Review</t>
  </si>
  <si>
    <t>NLM</t>
  </si>
  <si>
    <t>Cytokine</t>
  </si>
  <si>
    <t xml:space="preserve"> A brief look at the role of monocyte chemoattractant protein-1 (CCL2) in the pathophysiology of psoriasis</t>
  </si>
  <si>
    <r>
      <rPr>
        <sz val="11"/>
        <color indexed="62"/>
        <rFont val="Calibri"/>
        <family val="2"/>
      </rPr>
      <t>Behfar, S.</t>
    </r>
    <r>
      <rPr>
        <sz val="10"/>
        <color rgb="FF000000"/>
        <rFont val="Tahoma"/>
      </rPr>
      <t xml:space="preserve">, G. Hassanshahi, A. Nazari and </t>
    </r>
    <r>
      <rPr>
        <sz val="11"/>
        <color indexed="17"/>
        <rFont val="Calibri"/>
        <family val="2"/>
      </rPr>
      <t>H. Khorramdelazad</t>
    </r>
  </si>
  <si>
    <t>original</t>
  </si>
  <si>
    <t>Scopus</t>
  </si>
  <si>
    <t xml:space="preserve"> Journal of International Oral Health</t>
  </si>
  <si>
    <t xml:space="preserve"> Comparison of marginal adaptation of a silorane-based composite versus two methacrylate-based composites in different depths of Class v restorations</t>
  </si>
  <si>
    <t>Shakerian, M.</t>
  </si>
  <si>
    <t xml:space="preserve"> J Renal Inj Prev</t>
  </si>
  <si>
    <t xml:space="preserve"> The effect of vibration on the severity of restless legs syndrome in hemodialysis patients</t>
  </si>
  <si>
    <r>
      <rPr>
        <sz val="11"/>
        <color indexed="56"/>
        <rFont val="Calibri"/>
        <family val="2"/>
      </rPr>
      <t>Hosseini, H.</t>
    </r>
    <r>
      <rPr>
        <sz val="10"/>
        <color rgb="FF000000"/>
        <rFont val="Tahoma"/>
      </rPr>
      <t xml:space="preserve">, M. Kazemi and </t>
    </r>
    <r>
      <rPr>
        <sz val="11"/>
        <color indexed="17"/>
        <rFont val="Calibri"/>
        <family val="2"/>
      </rPr>
      <t>S. Azimpour</t>
    </r>
  </si>
  <si>
    <t xml:space="preserve"> Middle East Fertility Society Journal</t>
  </si>
  <si>
    <t>Elevated levels of epithelial neutrophil activating peptide-78 (ENA-78) (CXCL5) and Interleukin-1β is correlated with varicocele-caused infertility: A novel finding</t>
  </si>
  <si>
    <r>
      <rPr>
        <sz val="11"/>
        <color indexed="62"/>
        <rFont val="Calibri"/>
        <family val="2"/>
      </rPr>
      <t>Nazari, A</t>
    </r>
    <r>
      <rPr>
        <sz val="10"/>
        <color rgb="FF000000"/>
        <rFont val="Tahoma"/>
      </rPr>
      <t>., G. Hassanshahi and</t>
    </r>
    <r>
      <rPr>
        <sz val="11"/>
        <color indexed="57"/>
        <rFont val="Calibri"/>
        <family val="2"/>
      </rPr>
      <t xml:space="preserve"> H. Khorramdelazad</t>
    </r>
  </si>
  <si>
    <t xml:space="preserve">  NLM</t>
  </si>
  <si>
    <t xml:space="preserve"> Pharm Biol</t>
  </si>
  <si>
    <t xml:space="preserve"> Effects of naringin on physical fatigue and serum MMP-9 concentration in female rats</t>
  </si>
  <si>
    <r>
      <rPr>
        <sz val="11"/>
        <color indexed="62"/>
        <rFont val="Calibri"/>
        <family val="2"/>
      </rPr>
      <t>Zamanian, M</t>
    </r>
    <r>
      <rPr>
        <sz val="10"/>
        <color rgb="FF000000"/>
        <rFont val="Tahoma"/>
      </rPr>
      <t>., M. Hajizadeh, A. Shamsizadeh, M. Moemenzadeh, M. Amirteimouri, M. Elshiekh and</t>
    </r>
    <r>
      <rPr>
        <sz val="11"/>
        <color indexed="57"/>
        <rFont val="Calibri"/>
        <family val="2"/>
      </rPr>
      <t xml:space="preserve"> M. Allahtavakoli</t>
    </r>
  </si>
  <si>
    <t xml:space="preserve"> Microb Pathog</t>
  </si>
  <si>
    <t xml:space="preserve"> A novel cationic cobalt(III) Schiff base complex: Preparation, crystal structure, Hirshfeld surface analysis, antimicrobial activities and molecular docking</t>
  </si>
  <si>
    <r>
      <rPr>
        <sz val="11"/>
        <color indexed="57"/>
        <rFont val="Calibri"/>
        <family val="2"/>
      </rPr>
      <t>Yousef Ebrahimipour, S</t>
    </r>
    <r>
      <rPr>
        <sz val="10"/>
        <color rgb="FF000000"/>
        <rFont val="Tahoma"/>
      </rPr>
      <t>., B. Machura, M. Mohamadi and M. Khaleghi</t>
    </r>
  </si>
  <si>
    <t>NO</t>
  </si>
  <si>
    <t xml:space="preserve"> J Matern Fetal Neonatal Med</t>
  </si>
  <si>
    <t xml:space="preserve"> An educational intervention to men for reducing environmental tobacco smoke exposure in their pregnant wives</t>
  </si>
  <si>
    <r>
      <rPr>
        <sz val="11"/>
        <color indexed="62"/>
        <rFont val="Calibri"/>
        <family val="2"/>
      </rPr>
      <t>Sahebi, Z</t>
    </r>
    <r>
      <rPr>
        <sz val="10"/>
        <color rgb="FF000000"/>
        <rFont val="Tahoma"/>
      </rPr>
      <t xml:space="preserve">., </t>
    </r>
    <r>
      <rPr>
        <sz val="11"/>
        <color indexed="57"/>
        <rFont val="Calibri"/>
        <family val="2"/>
      </rPr>
      <t>A. Kazemi</t>
    </r>
    <r>
      <rPr>
        <sz val="10"/>
        <color rgb="FF000000"/>
        <rFont val="Tahoma"/>
      </rPr>
      <t>, M. Loripour and N. Shams</t>
    </r>
  </si>
  <si>
    <t>Letter to the Editor</t>
  </si>
  <si>
    <t xml:space="preserve"> Burns</t>
  </si>
  <si>
    <t xml:space="preserve"> The prevention strategies for the geographical belt of self-immolation</t>
  </si>
  <si>
    <t>Rezaeian, M.</t>
  </si>
  <si>
    <t xml:space="preserve"> Am J Epidemiol</t>
  </si>
  <si>
    <t xml:space="preserve"> Prospective Epidemiological Research Studies in IrAN (The PERSIAN Cohort): Rationale, Objectives and Design</t>
  </si>
  <si>
    <r>
      <rPr>
        <sz val="11"/>
        <color indexed="57"/>
        <rFont val="Calibri"/>
        <family val="2"/>
      </rPr>
      <t>Poustchi, H</t>
    </r>
    <r>
      <rPr>
        <sz val="10"/>
        <color rgb="FF000000"/>
        <rFont val="Tahoma"/>
      </rPr>
      <t>.,</t>
    </r>
    <r>
      <rPr>
        <sz val="11"/>
        <color indexed="53"/>
        <rFont val="Calibri"/>
        <family val="2"/>
      </rPr>
      <t xml:space="preserve"> S. Eghtesad</t>
    </r>
    <r>
      <rPr>
        <sz val="10"/>
        <color rgb="FF000000"/>
        <rFont val="Tahoma"/>
      </rPr>
      <t>, F. Kamangar, A. Etemadi, A. A. Keshtkar, A. Hekmatdoost, Z. Mohammadi, Z. Mahmoudi, A. Shayanrad, F. Roozafzai, M. Sheikh, A. Jalaeikhoo, M. Hossein Somi, F. Mansour-Ghanaei, F. Najafi, E. Bahramali, A. Mehrparvar, A. Ansari-Moghaddam, A. Ali Enayati, A. Esmaeili Nadimi, A. Rezaianzadeh, N. Saki, F. Alipour, R. Kelishadi, A. Rahimi-Movaghar, N. Aminisani, P. Boffetta and</t>
    </r>
    <r>
      <rPr>
        <sz val="11"/>
        <color indexed="51"/>
        <rFont val="Calibri"/>
        <family val="2"/>
      </rPr>
      <t xml:space="preserve"> R. Malekzadeh</t>
    </r>
  </si>
  <si>
    <t xml:space="preserve"> Parasite Immunol</t>
  </si>
  <si>
    <t xml:space="preserve"> Humoral and T cell-mediated immune response against trichomoniasis</t>
  </si>
  <si>
    <t>Nemati, M., N. Malla, M. Yadav, H. Khorramdelazad and A. Jafarzadeh</t>
  </si>
  <si>
    <t xml:space="preserve"> Lab Med</t>
  </si>
  <si>
    <t xml:space="preserve"> Serum Levels of IL-6, IL-8, TNF-alpha, and TGF-beta in Chronic HBV-Infected Patients: Effect of Depression and Anxiety</t>
  </si>
  <si>
    <r>
      <rPr>
        <sz val="11"/>
        <color indexed="62"/>
        <rFont val="Calibri"/>
        <family val="2"/>
      </rPr>
      <t>Bahramabadi, R</t>
    </r>
    <r>
      <rPr>
        <sz val="10"/>
        <color rgb="FF000000"/>
        <rFont val="Tahoma"/>
      </rPr>
      <t xml:space="preserve">., M. S. Fathollahi, S. M. Hashemi, A. S. Arababadi, M. S. Arababadi, H. Yousefi-Daredor, R. Bidaki, M. Khaleghinia, M. H. Bakhshi, </t>
    </r>
    <r>
      <rPr>
        <sz val="11"/>
        <color indexed="57"/>
        <rFont val="Calibri"/>
        <family val="2"/>
      </rPr>
      <t>Y. Yousefpoor</t>
    </r>
    <r>
      <rPr>
        <sz val="10"/>
        <color rgb="FF000000"/>
        <rFont val="Tahoma"/>
      </rPr>
      <t>, Y. E. Torbaghan and M. K. Arababadi</t>
    </r>
  </si>
  <si>
    <t xml:space="preserve"> Neurol Res</t>
  </si>
  <si>
    <t xml:space="preserve"> The effect of local extremely low frequency magnetic field on student sleepiness</t>
  </si>
  <si>
    <r>
      <rPr>
        <sz val="11"/>
        <color indexed="62"/>
        <rFont val="Calibri"/>
        <family val="2"/>
      </rPr>
      <t>Ayoobi, F</t>
    </r>
    <r>
      <rPr>
        <sz val="11"/>
        <color indexed="57"/>
        <rFont val="Calibri"/>
        <family val="2"/>
      </rPr>
      <t>.</t>
    </r>
    <r>
      <rPr>
        <sz val="10"/>
        <color rgb="FF000000"/>
        <rFont val="Tahoma"/>
      </rPr>
      <t xml:space="preserve">, A. Shamsizadeh and </t>
    </r>
    <r>
      <rPr>
        <sz val="11"/>
        <color indexed="57"/>
        <rFont val="Calibri"/>
        <family val="2"/>
      </rPr>
      <t>S. A. Shafiei</t>
    </r>
  </si>
  <si>
    <t xml:space="preserve">  ISI</t>
  </si>
  <si>
    <t xml:space="preserve"> Life Sciences</t>
  </si>
  <si>
    <t xml:space="preserve"> S100A12 in renal and cardiovascular diseases</t>
  </si>
  <si>
    <r>
      <rPr>
        <sz val="11"/>
        <color indexed="62"/>
        <rFont val="Calibri"/>
        <family val="2"/>
      </rPr>
      <t>Nazari, A</t>
    </r>
    <r>
      <rPr>
        <sz val="10"/>
        <color rgb="FF000000"/>
        <rFont val="Tahoma"/>
      </rPr>
      <t>., H. Khorramdelazad, G. Hassanshahi,</t>
    </r>
    <r>
      <rPr>
        <sz val="11"/>
        <color indexed="60"/>
        <rFont val="Calibri"/>
        <family val="2"/>
      </rPr>
      <t xml:space="preserve"> A. S. Day</t>
    </r>
    <r>
      <rPr>
        <sz val="10"/>
        <color rgb="FF000000"/>
        <rFont val="Tahoma"/>
      </rPr>
      <t>,</t>
    </r>
    <r>
      <rPr>
        <sz val="11"/>
        <color indexed="60"/>
        <rFont val="Calibri"/>
        <family val="2"/>
      </rPr>
      <t xml:space="preserve"> A. M. Sardoo</t>
    </r>
    <r>
      <rPr>
        <sz val="10"/>
        <color rgb="FF000000"/>
        <rFont val="Tahoma"/>
      </rPr>
      <t xml:space="preserve">, E. T. Fard, M. Abedinzadeh and </t>
    </r>
    <r>
      <rPr>
        <sz val="11"/>
        <color indexed="57"/>
        <rFont val="Calibri"/>
        <family val="2"/>
      </rPr>
      <t>A. Esmaeili Nadimi</t>
    </r>
  </si>
  <si>
    <t xml:space="preserve"> International Journal of Clinical Oncology</t>
  </si>
  <si>
    <t xml:space="preserve"> Biological/pathological functions of the CXCL12/CXCR4/CXCR7 axes in the pathogenesis of bladder cancer</t>
  </si>
  <si>
    <r>
      <rPr>
        <sz val="11"/>
        <color indexed="62"/>
        <rFont val="Calibri"/>
        <family val="2"/>
      </rPr>
      <t>Nazari, A</t>
    </r>
    <r>
      <rPr>
        <sz val="10"/>
        <color rgb="FF000000"/>
        <rFont val="Tahoma"/>
      </rPr>
      <t xml:space="preserve">., H. Khorramdelazad and </t>
    </r>
    <r>
      <rPr>
        <sz val="11"/>
        <color indexed="57"/>
        <rFont val="Calibri"/>
        <family val="2"/>
      </rPr>
      <t>G. Hassanshahi</t>
    </r>
  </si>
  <si>
    <t xml:space="preserve"> Fundamental &amp; Clinical Pharmacology</t>
  </si>
  <si>
    <t xml:space="preserve"> Pretreatment with melatonin protects against cyclophosphamide-induced oxidative stress and renal damage in mice</t>
  </si>
  <si>
    <r>
      <rPr>
        <sz val="11"/>
        <color indexed="62"/>
        <rFont val="Calibri"/>
        <family val="2"/>
      </rPr>
      <t>Goudarzi, M.</t>
    </r>
    <r>
      <rPr>
        <sz val="10"/>
        <color rgb="FF000000"/>
        <rFont val="Tahoma"/>
      </rPr>
      <t>, M. J. Khodayar, S. Tabatabaei, H. Ghaznavi,</t>
    </r>
    <r>
      <rPr>
        <sz val="11"/>
        <color indexed="57"/>
        <rFont val="Calibri"/>
        <family val="2"/>
      </rPr>
      <t xml:space="preserve"> I. Fatemi</t>
    </r>
    <r>
      <rPr>
        <sz val="11"/>
        <color indexed="62"/>
        <rFont val="Calibri"/>
        <family val="2"/>
      </rPr>
      <t xml:space="preserve"> </t>
    </r>
    <r>
      <rPr>
        <sz val="10"/>
        <color rgb="FF000000"/>
        <rFont val="Tahoma"/>
      </rPr>
      <t>and</t>
    </r>
    <r>
      <rPr>
        <sz val="11"/>
        <color indexed="53"/>
        <rFont val="Calibri"/>
        <family val="2"/>
      </rPr>
      <t xml:space="preserve"> S. Mehrzadi</t>
    </r>
  </si>
  <si>
    <t>Book  chapter</t>
  </si>
  <si>
    <t>Shamsizadeh, A., A. Roohbakhsh, F. Ayoobi and A. Moghadam-ahmadi (2017). The Role of Natural Products in the Prevention and Treatment of Multiple Sclerosis. Nutrition and Lifestyle in Neurological Autoimmune Diseases, Elsevier Inc.: 249-260.</t>
  </si>
  <si>
    <t>Proceeding paper</t>
  </si>
  <si>
    <t>ISI</t>
  </si>
  <si>
    <t>Saghafi, Z., S. Farahbakhsh, M. Hadavi, H. Ghaedamini, M. R. Rad, A. Ghaedamini and M. R. Ghaedamini (2017). Positive and Negative Personality Characteristics and Patterns of Teachers of Schools in View of Students of Iran in 2014-2016. 2017 3rd International Conference on Creative Education. B. Zhang. Singapore, Singapore Management &amp; Sports Science Inst Pte Ltd. 13: 53-57.</t>
  </si>
  <si>
    <t>Mirjalili, N., T. Negahban Bonabi, M. B. Sharifabad and A. Ansari Jaberi (2017). Improving Nursing Students Perceived Self-efficacy in CPR, through Peer-led Educational Method. 2017 3rd International Conference on Creative Education. B. Zhang. Singapore, Singapore Management &amp; Sports Science Inst Pte Ltd. 13: 86-91.</t>
  </si>
  <si>
    <t>Heidari, S., A. Ravari, N. D. Nayeri and S. Sabzevari (2017). Exploration of Organizational Learning Process in Clinical Nursing: A Grounded Theory. 2017 3rd International Conference on Creative Education. B. Zhang. Singapore, Singapore Management &amp; Sports Science Inst Pte Ltd. 13: 92-99.</t>
  </si>
  <si>
    <t>Ghaedamini, H., Z. Saghafi, T. Sadeghi, A. Ghaedamini, M. R. F. Rad, S. Farahbakhsh and M. R. Ghaedamini (2017). Explanation the Experiences of Obstetric Wards Personnel about the Factors Affecting Self-care in Mothers with Gestational Diabetes: A Qualitative Study. 2017 3rd International Conference on Creative Education. B. Zhang. Singapore, Singapore Management &amp; Sports Science Inst Pte Ltd. 13: 189-193.</t>
  </si>
  <si>
    <t>Negahban Bonabi, T., and A. Ansari Jaberi (2017). Iranian Women Health Information Seeking Process: A Grounded Theory. 2017 3rd International Conference on Creative Education. B. Zhang. Singapore, Singapore B167Management &amp; Sports Science Inst Pte Ltd. 13: 163-169.</t>
  </si>
  <si>
    <t>Case Report</t>
  </si>
  <si>
    <t xml:space="preserve"> International Cardiovascular Research Journal</t>
  </si>
  <si>
    <t xml:space="preserve"> Sydenham chorea in a girl with dextrocardia and situs inversus</t>
  </si>
  <si>
    <r>
      <rPr>
        <sz val="11"/>
        <color indexed="62"/>
        <rFont val="Calibri"/>
        <family val="2"/>
      </rPr>
      <t>Vakilian, A.</t>
    </r>
    <r>
      <rPr>
        <sz val="10"/>
        <color rgb="FF000000"/>
        <rFont val="Tahoma"/>
      </rPr>
      <t xml:space="preserve">, </t>
    </r>
    <r>
      <rPr>
        <sz val="11"/>
        <color indexed="57"/>
        <rFont val="Calibri"/>
        <family val="2"/>
      </rPr>
      <t xml:space="preserve">R. Derakhshan Ravari </t>
    </r>
    <r>
      <rPr>
        <sz val="10"/>
        <color rgb="FF000000"/>
        <rFont val="Tahoma"/>
      </rPr>
      <t>and A. Moghadam Ahmadi</t>
    </r>
  </si>
  <si>
    <t xml:space="preserve"> Journal of Kerman University of Medical Sciences</t>
  </si>
  <si>
    <t xml:space="preserve"> Larvicidial effects of essential oil and methanol extract of Achillea wilhelmsii C. Koch (Asteraceae) against Anopheles stephensi Liston (Diptera: Culicidae), a malaria vector</t>
  </si>
  <si>
    <r>
      <rPr>
        <sz val="11"/>
        <color indexed="62"/>
        <rFont val="Calibri"/>
        <family val="2"/>
      </rPr>
      <t>Soleimani-Ahmadi, M.</t>
    </r>
    <r>
      <rPr>
        <sz val="10"/>
        <color rgb="FF000000"/>
        <rFont val="Tahoma"/>
      </rPr>
      <t xml:space="preserve">, M. A. Gorouhi, S. M. Azani, Y. S. Abadi, A. Paksa, G. Rashid and </t>
    </r>
    <r>
      <rPr>
        <sz val="11"/>
        <color indexed="57"/>
        <rFont val="Calibri"/>
        <family val="2"/>
      </rPr>
      <t>A. Sanei-Dehkordi</t>
    </r>
  </si>
  <si>
    <t xml:space="preserve"> International Journal of Cancer Management</t>
  </si>
  <si>
    <t xml:space="preserve"> Relation between lung cancer incidence and mortality rates with human development index and its components: A global ecological study</t>
  </si>
  <si>
    <r>
      <rPr>
        <sz val="11"/>
        <color indexed="62"/>
        <rFont val="Calibri"/>
        <family val="2"/>
      </rPr>
      <t>Soheylizad, M</t>
    </r>
    <r>
      <rPr>
        <sz val="10"/>
        <color rgb="FF000000"/>
        <rFont val="Tahoma"/>
      </rPr>
      <t xml:space="preserve">., S. Khazaei, S. Khazaei and </t>
    </r>
    <r>
      <rPr>
        <sz val="11"/>
        <color indexed="57"/>
        <rFont val="Calibri"/>
        <family val="2"/>
      </rPr>
      <t>S. Rezaeian</t>
    </r>
  </si>
  <si>
    <t xml:space="preserve"> Brazilian Dental Journal</t>
  </si>
  <si>
    <t xml:space="preserve"> Effect of head position on maxillofacial transverse measurements made on the skull and cone beam computed tomography scans</t>
  </si>
  <si>
    <r>
      <rPr>
        <sz val="11"/>
        <color indexed="62"/>
        <rFont val="Calibri"/>
        <family val="2"/>
      </rPr>
      <t>Shokri, A.,</t>
    </r>
    <r>
      <rPr>
        <sz val="10"/>
        <color rgb="FF000000"/>
        <rFont val="Tahoma"/>
      </rPr>
      <t xml:space="preserve"> A. Miresmaeili, N. Farhadian, </t>
    </r>
    <r>
      <rPr>
        <sz val="11"/>
        <color indexed="57"/>
        <rFont val="Calibri"/>
        <family val="2"/>
      </rPr>
      <t>S. Falahkooshki</t>
    </r>
    <r>
      <rPr>
        <sz val="10"/>
        <color rgb="FF000000"/>
        <rFont val="Tahoma"/>
      </rPr>
      <t>, P. Amini and N. Mollaie</t>
    </r>
  </si>
  <si>
    <t xml:space="preserve"> Trauma Monthly</t>
  </si>
  <si>
    <t xml:space="preserve"> Assessment of Disaster Mitigation and Preparedness</t>
  </si>
  <si>
    <r>
      <rPr>
        <sz val="11"/>
        <color indexed="62"/>
        <rFont val="Calibri"/>
        <family val="2"/>
      </rPr>
      <t>Sharifian, S.,</t>
    </r>
    <r>
      <rPr>
        <sz val="10"/>
        <color rgb="FF000000"/>
        <rFont val="Tahoma"/>
      </rPr>
      <t xml:space="preserve"> </t>
    </r>
    <r>
      <rPr>
        <sz val="11"/>
        <color indexed="57"/>
        <rFont val="Calibri"/>
        <family val="2"/>
      </rPr>
      <t>Z. Ghomian</t>
    </r>
    <r>
      <rPr>
        <sz val="10"/>
        <color rgb="FF000000"/>
        <rFont val="Tahoma"/>
      </rPr>
      <t>, A. Khodadadizadeh and K. Jahangiri</t>
    </r>
  </si>
  <si>
    <t xml:space="preserve"> Pollution Research</t>
  </si>
  <si>
    <t xml:space="preserve"> Removal of methylene blue dye from aqueous solutions using pine shell ash</t>
  </si>
  <si>
    <r>
      <rPr>
        <sz val="11"/>
        <color indexed="62"/>
        <rFont val="Calibri"/>
        <family val="2"/>
      </rPr>
      <t>Saeidi, M</t>
    </r>
    <r>
      <rPr>
        <sz val="10"/>
        <color rgb="FF000000"/>
        <rFont val="Tahoma"/>
      </rPr>
      <t xml:space="preserve">., H. Biglari, M. Soleimani, M. M. Baneshi, </t>
    </r>
    <r>
      <rPr>
        <sz val="11"/>
        <color indexed="57"/>
        <rFont val="Calibri"/>
        <family val="2"/>
      </rPr>
      <t>M. Mobini</t>
    </r>
    <r>
      <rPr>
        <sz val="10"/>
        <color rgb="FF000000"/>
        <rFont val="Tahoma"/>
      </rPr>
      <t>, G. Ebrahimzadeh, E. A. Mehrizi and M. R. Narooie</t>
    </r>
  </si>
  <si>
    <t xml:space="preserve"> Tehran University Medical Journal</t>
  </si>
  <si>
    <t xml:space="preserve"> The effect of maternal gestational diabetes and hba1c on hypertrophic cardiomyopathy of infants</t>
  </si>
  <si>
    <r>
      <rPr>
        <sz val="11"/>
        <color indexed="62"/>
        <rFont val="Calibri"/>
        <family val="2"/>
      </rPr>
      <t>Rezaie, H.</t>
    </r>
    <r>
      <rPr>
        <sz val="10"/>
        <color rgb="FF000000"/>
        <rFont val="Tahoma"/>
      </rPr>
      <t>, A. Naghibzadeh-Tahami and</t>
    </r>
    <r>
      <rPr>
        <sz val="11"/>
        <color indexed="57"/>
        <rFont val="Calibri"/>
        <family val="2"/>
      </rPr>
      <t xml:space="preserve"> M. M. Bagheri</t>
    </r>
  </si>
  <si>
    <t>letter</t>
  </si>
  <si>
    <t xml:space="preserve"> International Journal of High Risk Behaviors and Addiction</t>
  </si>
  <si>
    <t xml:space="preserve"> Self-Immolation in Women: Addressing an Urgent Human Crisis</t>
  </si>
  <si>
    <t xml:space="preserve"> Koomesh</t>
  </si>
  <si>
    <t xml:space="preserve"> Effect of the spiritual care training on anxiety reduction in home caregivers of the elderly with alzheimer disease</t>
  </si>
  <si>
    <r>
      <rPr>
        <sz val="11"/>
        <color indexed="62"/>
        <rFont val="Calibri"/>
        <family val="2"/>
      </rPr>
      <t>Ravari, A</t>
    </r>
    <r>
      <rPr>
        <sz val="10"/>
        <color rgb="FF000000"/>
        <rFont val="Tahoma"/>
      </rPr>
      <t>.,</t>
    </r>
    <r>
      <rPr>
        <sz val="11"/>
        <color indexed="57"/>
        <rFont val="Calibri"/>
        <family val="2"/>
      </rPr>
      <t xml:space="preserve"> T. Mirzaei</t>
    </r>
    <r>
      <rPr>
        <sz val="10"/>
        <color rgb="FF000000"/>
        <rFont val="Tahoma"/>
      </rPr>
      <t>, A. Salamizadeh and H. A. Majdabadi</t>
    </r>
  </si>
  <si>
    <t xml:space="preserve"> Selective Cytotoxicity and Apoptosis-Induction of Cyrtopodion scabrum Extract Against Digestive Cancer Cell Lines</t>
  </si>
  <si>
    <r>
      <rPr>
        <sz val="11"/>
        <color indexed="62"/>
        <rFont val="Calibri"/>
        <family val="2"/>
      </rPr>
      <t>Rashidi, M</t>
    </r>
    <r>
      <rPr>
        <sz val="10"/>
        <color rgb="FF000000"/>
        <rFont val="Tahoma"/>
      </rPr>
      <t>.,</t>
    </r>
    <r>
      <rPr>
        <sz val="11"/>
        <color indexed="57"/>
        <rFont val="Calibri"/>
        <family val="2"/>
      </rPr>
      <t xml:space="preserve"> A. Seghatoleslam</t>
    </r>
    <r>
      <rPr>
        <sz val="10"/>
        <color rgb="FF000000"/>
        <rFont val="Tahoma"/>
      </rPr>
      <t>, M. Namavari, A. Amiri, M. A. Fahmidehkar, A. Ramezani, E. Eftekhar, A. Hosseini, N. Erfani and S. Fakher</t>
    </r>
  </si>
  <si>
    <t xml:space="preserve"> Does the Novel Class of (2R, 4S)-N-(2, 5-difluorophenyl)-4-Hydroxy-1-(2, 2, 2-Trifluoroacetyl) Pyrrolidine-2-Carboxamide’s have any Effect on Cell Viability and Apoptosis of Human Hepatocellular Carcinoma Cells?</t>
  </si>
  <si>
    <r>
      <rPr>
        <sz val="11"/>
        <color indexed="62"/>
        <rFont val="Calibri"/>
        <family val="2"/>
      </rPr>
      <t>Ramezani, M</t>
    </r>
    <r>
      <rPr>
        <sz val="10"/>
        <color rgb="FF000000"/>
        <rFont val="Tahoma"/>
      </rPr>
      <t xml:space="preserve">., M. Ramezani, G. Hassanshahi, M. Mahmoodi, N. Zainodini, A. Darekordi, S. Khanamani Falahati-Pour and </t>
    </r>
    <r>
      <rPr>
        <sz val="11"/>
        <color indexed="57"/>
        <rFont val="Calibri"/>
        <family val="2"/>
      </rPr>
      <t>M. R. Mirzaei</t>
    </r>
  </si>
  <si>
    <t xml:space="preserve"> Biomedical and Pharmacology Journal</t>
  </si>
  <si>
    <t xml:space="preserve"> Plasma CXCL16 Level is Associated With Cardiovascular Disease in Iranian Hemodialysis Patients</t>
  </si>
  <si>
    <r>
      <rPr>
        <sz val="11"/>
        <color indexed="62"/>
        <rFont val="Calibri"/>
        <family val="2"/>
      </rPr>
      <t>Nazari, A.</t>
    </r>
    <r>
      <rPr>
        <sz val="10"/>
        <color rgb="FF000000"/>
        <rFont val="Tahoma"/>
      </rPr>
      <t>, A. Mashayekhi Sardoo, E. Tahmooresi Fard, H. Khorramdelazad, G. Hassanshahi and</t>
    </r>
    <r>
      <rPr>
        <sz val="11"/>
        <color indexed="57"/>
        <rFont val="Calibri"/>
        <family val="2"/>
      </rPr>
      <t xml:space="preserve"> A. Esmaeili Nadimi</t>
    </r>
  </si>
  <si>
    <t xml:space="preserve"> Asian Pac J Cancer Prev</t>
  </si>
  <si>
    <t xml:space="preserve"> Toxicity of Cisplatin-Loaded Poly Butyl Cyanoacrylate Nanoparticles in a Brain Cancer Cell Line: Anionic Polymerization Results</t>
  </si>
  <si>
    <r>
      <rPr>
        <sz val="11"/>
        <color indexed="62"/>
        <rFont val="Calibri"/>
        <family val="2"/>
      </rPr>
      <t>Mohamadi, N</t>
    </r>
    <r>
      <rPr>
        <sz val="10"/>
        <color rgb="FF000000"/>
        <rFont val="Tahoma"/>
      </rPr>
      <t>., S. M. Kazemi, M. Mohammadian, A. Toofani Milani, Y. Moradi, M. Yasemi,</t>
    </r>
    <r>
      <rPr>
        <sz val="11"/>
        <color indexed="57"/>
        <rFont val="Calibri"/>
        <family val="2"/>
      </rPr>
      <t xml:space="preserve"> M. Ebrahimi far,</t>
    </r>
    <r>
      <rPr>
        <sz val="10"/>
        <color rgb="FF000000"/>
        <rFont val="Tahoma"/>
      </rPr>
      <t xml:space="preserve"> </t>
    </r>
    <r>
      <rPr>
        <sz val="11"/>
        <color indexed="53"/>
        <rFont val="Calibri"/>
        <family val="2"/>
      </rPr>
      <t>M. Mazloumi Tabrizi</t>
    </r>
    <r>
      <rPr>
        <sz val="10"/>
        <color rgb="FF000000"/>
        <rFont val="Tahoma"/>
      </rPr>
      <t>, H. Ebrahimi Shahmabadi and A. Akbarzadeh Khiyavi</t>
    </r>
  </si>
  <si>
    <t xml:space="preserve"> Journal of Mazandaran University of Medical Sciences</t>
  </si>
  <si>
    <t xml:space="preserve"> Prevalence of depression and anxiety in patients with carpal tunnel syndrome Rafsanjan, Iran 2014</t>
  </si>
  <si>
    <r>
      <rPr>
        <sz val="11"/>
        <color indexed="62"/>
        <rFont val="Calibri"/>
        <family val="2"/>
      </rPr>
      <t>Moghadam-Ahmadi, A</t>
    </r>
    <r>
      <rPr>
        <sz val="10"/>
        <color rgb="FF000000"/>
        <rFont val="Tahoma"/>
      </rPr>
      <t>., R. Bidaki, T. S. Sarhadi, A. Vakilian and</t>
    </r>
    <r>
      <rPr>
        <sz val="11"/>
        <color indexed="57"/>
        <rFont val="Calibri"/>
        <family val="2"/>
      </rPr>
      <t xml:space="preserve"> A. S. Razavi</t>
    </r>
  </si>
  <si>
    <t xml:space="preserve"> The relationship of uterine artery doppler velocimetry findings and hemoglobin concentration with pregnancy outcomes in pre-eclampsia</t>
  </si>
  <si>
    <r>
      <rPr>
        <sz val="11"/>
        <color indexed="57"/>
        <rFont val="Calibri"/>
        <family val="2"/>
      </rPr>
      <t>Mirzaei, F</t>
    </r>
    <r>
      <rPr>
        <sz val="10"/>
        <color rgb="FF000000"/>
        <rFont val="Tahoma"/>
      </rPr>
      <t>., H. Vatankhah and P. Arasteh</t>
    </r>
  </si>
  <si>
    <t xml:space="preserve"> Effects of Cisplatin-Loaded Niosomal Nanoparticleson BT-20 Human Breast Carcinoma Cells</t>
  </si>
  <si>
    <r>
      <rPr>
        <sz val="11"/>
        <color indexed="62"/>
        <rFont val="Calibri"/>
        <family val="2"/>
      </rPr>
      <t>Kanaani, L.</t>
    </r>
    <r>
      <rPr>
        <sz val="10"/>
        <color rgb="FF000000"/>
        <rFont val="Tahoma"/>
      </rPr>
      <t>, I. Javadi,</t>
    </r>
    <r>
      <rPr>
        <sz val="11"/>
        <color indexed="57"/>
        <rFont val="Calibri"/>
        <family val="2"/>
      </rPr>
      <t xml:space="preserve"> M. Ebrahimifar</t>
    </r>
    <r>
      <rPr>
        <sz val="10"/>
        <color rgb="FF000000"/>
        <rFont val="Tahoma"/>
      </rPr>
      <t>, H. Ebrahimi Shahmabadi, A. Akbarzadeh Khiyav and</t>
    </r>
    <r>
      <rPr>
        <sz val="11"/>
        <color indexed="53"/>
        <rFont val="Calibri"/>
        <family val="2"/>
      </rPr>
      <t xml:space="preserve"> T. Mehrdiba</t>
    </r>
  </si>
  <si>
    <t xml:space="preserve"> General Characteristics and Cytotoxic Effects of Nano-Poly (Butyl Cyanoacrylate) Containing Carboplatin on Ovarian Cancer Cells</t>
  </si>
  <si>
    <r>
      <rPr>
        <sz val="11"/>
        <color indexed="62"/>
        <rFont val="Calibri"/>
        <family val="2"/>
      </rPr>
      <t>Kanaani, L.</t>
    </r>
    <r>
      <rPr>
        <sz val="10"/>
        <color rgb="FF000000"/>
        <rFont val="Tahoma"/>
      </rPr>
      <t>,</t>
    </r>
    <r>
      <rPr>
        <sz val="11"/>
        <color indexed="57"/>
        <rFont val="Calibri"/>
        <family val="2"/>
      </rPr>
      <t xml:space="preserve"> M. Ebrahimi Far</t>
    </r>
    <r>
      <rPr>
        <sz val="10"/>
        <color rgb="FF000000"/>
        <rFont val="Tahoma"/>
      </rPr>
      <t>, S. M. Kazemi, E. Choupani, M. Mazloumi Tabrizi, H. Ebrahimi Shahmabadi and A. Akbarzadeh Khiyavi</t>
    </r>
  </si>
  <si>
    <t xml:space="preserve"> Progress in Palliative Care</t>
  </si>
  <si>
    <t xml:space="preserve"> A study on the effects of spiritual group therapy on hope and the mental and spiritual health of patients with colorectal cancer</t>
  </si>
  <si>
    <r>
      <rPr>
        <sz val="11"/>
        <color indexed="62"/>
        <rFont val="Calibri"/>
        <family val="2"/>
      </rPr>
      <t>Hosseini Rafsanjani</t>
    </r>
    <r>
      <rPr>
        <sz val="10"/>
        <color rgb="FF000000"/>
        <rFont val="Tahoma"/>
      </rPr>
      <t>, T., M. Arab, A. Ravari, S. Miri and</t>
    </r>
    <r>
      <rPr>
        <sz val="11"/>
        <color indexed="57"/>
        <rFont val="Calibri"/>
        <family val="2"/>
      </rPr>
      <t xml:space="preserve"> H. Safarpour</t>
    </r>
  </si>
  <si>
    <t xml:space="preserve"> NeuroImmunoModulation</t>
  </si>
  <si>
    <t xml:space="preserve"> The possible role of toll-like receptor 4 in the pathology of stroke</t>
  </si>
  <si>
    <r>
      <rPr>
        <sz val="11"/>
        <color indexed="62"/>
        <rFont val="Calibri"/>
        <family val="2"/>
      </rPr>
      <t>Hakimizadeh, E.</t>
    </r>
    <r>
      <rPr>
        <sz val="10"/>
        <color rgb="FF000000"/>
        <rFont val="Tahoma"/>
      </rPr>
      <t xml:space="preserve">, M. K. Arababadi, A. Shamsizadeh, A. Roohbakhsh and </t>
    </r>
    <r>
      <rPr>
        <sz val="11"/>
        <color indexed="57"/>
        <rFont val="Calibri"/>
        <family val="2"/>
      </rPr>
      <t>M. Allahtavakoli</t>
    </r>
  </si>
  <si>
    <t xml:space="preserve"> Enhancing Effects of Curcumin on Cytotoxicity of Paclitaxel, Methotrexate and Vincristine in Gastric Cancer Cells</t>
  </si>
  <si>
    <r>
      <rPr>
        <sz val="11"/>
        <color indexed="57"/>
        <rFont val="Calibri"/>
        <family val="2"/>
      </rPr>
      <t>Ebrahimifar, M</t>
    </r>
    <r>
      <rPr>
        <sz val="11"/>
        <color indexed="62"/>
        <rFont val="Calibri"/>
        <family val="2"/>
      </rPr>
      <t>.</t>
    </r>
    <r>
      <rPr>
        <sz val="10"/>
        <color rgb="FF000000"/>
        <rFont val="Tahoma"/>
      </rPr>
      <t>, M. Hasanzadegan Roudsari, S. M. Kazemi, H. Ebrahimi Shahmabadi, L. Kanaani, S. A. Alavi and</t>
    </r>
    <r>
      <rPr>
        <sz val="11"/>
        <color indexed="53"/>
        <rFont val="Calibri"/>
        <family val="2"/>
      </rPr>
      <t xml:space="preserve"> M. Izadi Vasfi</t>
    </r>
  </si>
  <si>
    <t xml:space="preserve"> Social Acceptance for Patients Infected with Human Immunodeficiency Virus in Kerman and Rafsanjan, Iran</t>
  </si>
  <si>
    <r>
      <rPr>
        <sz val="11"/>
        <color indexed="62"/>
        <rFont val="Calibri"/>
        <family val="2"/>
      </rPr>
      <t>Bidaki, R</t>
    </r>
    <r>
      <rPr>
        <sz val="10"/>
        <color rgb="FF000000"/>
        <rFont val="Tahoma"/>
      </rPr>
      <t xml:space="preserve">., Z. Rajabi, M. Rezaeian, </t>
    </r>
    <r>
      <rPr>
        <sz val="11"/>
        <color indexed="57"/>
        <rFont val="Calibri"/>
        <family val="2"/>
      </rPr>
      <t>M. Sabouri Ghannad</t>
    </r>
    <r>
      <rPr>
        <sz val="10"/>
        <color rgb="FF000000"/>
        <rFont val="Tahoma"/>
      </rPr>
      <t xml:space="preserve"> and M. H. Salehi Shahrbabaki</t>
    </r>
  </si>
  <si>
    <t xml:space="preserve"> Neuroimmunomodulation</t>
  </si>
  <si>
    <t xml:space="preserve"> Interferon-beta 1a Modulates Expression of RAGE but Not S100A12 and Nuclear Factor-kappaB in Multiple Sclerosis Patients</t>
  </si>
  <si>
    <r>
      <rPr>
        <sz val="11"/>
        <color indexed="62"/>
        <rFont val="Calibri"/>
        <family val="2"/>
      </rPr>
      <t>Asadikaram, G.</t>
    </r>
    <r>
      <rPr>
        <sz val="10"/>
        <color rgb="FF000000"/>
        <rFont val="Tahoma"/>
      </rPr>
      <t>, S. Noroozi, H. A. Ebrahimi Meimand, M. Sanjari, N. Zainodini, H. Khoramdelazad, N. Shahrokhi and</t>
    </r>
    <r>
      <rPr>
        <sz val="11"/>
        <color indexed="57"/>
        <rFont val="Calibri"/>
        <family val="2"/>
      </rPr>
      <t xml:space="preserve"> M. Kazemi Arababadi</t>
    </r>
  </si>
  <si>
    <t xml:space="preserve"> Iranian Journal of Endocrinology and Metabolism</t>
  </si>
  <si>
    <t xml:space="preserve"> Comparative assessment the effect of self-care behavior education by health care provider and peer on HbA1c level in diabetic patients</t>
  </si>
  <si>
    <r>
      <rPr>
        <sz val="11"/>
        <color indexed="62"/>
        <rFont val="Calibri"/>
        <family val="2"/>
      </rPr>
      <t>Ahmadi, Z.</t>
    </r>
    <r>
      <rPr>
        <sz val="10"/>
        <color rgb="FF000000"/>
        <rFont val="Tahoma"/>
      </rPr>
      <t>,</t>
    </r>
    <r>
      <rPr>
        <sz val="11"/>
        <color indexed="57"/>
        <rFont val="Calibri"/>
        <family val="2"/>
      </rPr>
      <t xml:space="preserve"> T. Sadeghi</t>
    </r>
    <r>
      <rPr>
        <sz val="10"/>
        <color rgb="FF000000"/>
        <rFont val="Tahoma"/>
      </rPr>
      <t>, M. Loripoor and Z. Khademi</t>
    </r>
  </si>
  <si>
    <t xml:space="preserve"> Cell J</t>
  </si>
  <si>
    <t xml:space="preserve"> Inhibition of AGS Cancer Cell Proliferation following siRNA-Mediated Downregulation of VEGFR2</t>
  </si>
  <si>
    <r>
      <rPr>
        <sz val="11"/>
        <color indexed="62"/>
        <rFont val="Calibri"/>
        <family val="2"/>
      </rPr>
      <t>Zarei Mahmudabadi, A</t>
    </r>
    <r>
      <rPr>
        <sz val="10"/>
        <color rgb="FF000000"/>
        <rFont val="Tahoma"/>
      </rPr>
      <t>., M. Masoomi Karimi, M. Bahabadi, Z. Bagheri Hoseinabadi,</t>
    </r>
    <r>
      <rPr>
        <sz val="11"/>
        <color indexed="57"/>
        <rFont val="Calibri"/>
        <family val="2"/>
      </rPr>
      <t xml:space="preserve"> M. JafariSani </t>
    </r>
    <r>
      <rPr>
        <sz val="10"/>
        <color rgb="FF000000"/>
        <rFont val="Tahoma"/>
      </rPr>
      <t>and R. Ahmadi</t>
    </r>
  </si>
  <si>
    <t xml:space="preserve"> J Dent Res Dent Clin Dent Prospects</t>
  </si>
  <si>
    <t xml:space="preserve"> Comparison of the accuracy of conventional and digital radiography in root canal working length determination: An invitro study</t>
  </si>
  <si>
    <r>
      <rPr>
        <sz val="11"/>
        <color indexed="62"/>
        <rFont val="Calibri"/>
        <family val="2"/>
      </rPr>
      <t>Yaghooti Khorasani, M. M</t>
    </r>
    <r>
      <rPr>
        <sz val="10"/>
        <color rgb="FF000000"/>
        <rFont val="Tahoma"/>
      </rPr>
      <t xml:space="preserve">. and </t>
    </r>
    <r>
      <rPr>
        <sz val="11"/>
        <color indexed="57"/>
        <rFont val="Calibri"/>
        <family val="2"/>
      </rPr>
      <t>H. Ebrahimnejad</t>
    </r>
  </si>
  <si>
    <t xml:space="preserve"> Dent Res J (Isfahan)</t>
  </si>
  <si>
    <t xml:space="preserve"> Can tert-butylhydroquinone improve the healing of extracted tooth socket in rats?</t>
  </si>
  <si>
    <r>
      <rPr>
        <sz val="11"/>
        <color indexed="62"/>
        <rFont val="Calibri"/>
        <family val="2"/>
      </rPr>
      <t>khoramian Tusi, S. K</t>
    </r>
    <r>
      <rPr>
        <sz val="10"/>
        <color rgb="FF000000"/>
        <rFont val="Tahoma"/>
      </rPr>
      <t>., T. Eslam Manesh, M. S. Fathollahi and</t>
    </r>
    <r>
      <rPr>
        <sz val="11"/>
        <color indexed="57"/>
        <rFont val="Calibri"/>
        <family val="2"/>
      </rPr>
      <t xml:space="preserve"> A. Bagherian</t>
    </r>
  </si>
  <si>
    <t xml:space="preserve"> Drug Des Devel Ther</t>
  </si>
  <si>
    <t xml:space="preserve"> The expression of HoxB5 and SPC in neonatal rat lung after exposure to fluoxetine</t>
  </si>
  <si>
    <r>
      <rPr>
        <sz val="11"/>
        <color indexed="62"/>
        <rFont val="Calibri"/>
        <family val="2"/>
      </rPr>
      <t>Taghizadeh, R</t>
    </r>
    <r>
      <rPr>
        <sz val="10"/>
        <color rgb="FF000000"/>
        <rFont val="Tahoma"/>
      </rPr>
      <t>.,</t>
    </r>
    <r>
      <rPr>
        <sz val="11"/>
        <color indexed="57"/>
        <rFont val="Calibri"/>
        <family val="2"/>
      </rPr>
      <t xml:space="preserve"> Z. Taghipour,</t>
    </r>
    <r>
      <rPr>
        <sz val="10"/>
        <color rgb="FF000000"/>
        <rFont val="Tahoma"/>
      </rPr>
      <t xml:space="preserve"> A. Karimi, A. Shamsizadeh, M. M. Taghavi, M. Shariati, A. Shabanizadeh, H. R. Jafari Naveh, R. Bidaki and F. Aminzadeh</t>
    </r>
  </si>
  <si>
    <t xml:space="preserve"> Iran J Nurs Midwifery Res</t>
  </si>
  <si>
    <t xml:space="preserve"> Ethnographic Exploration of Empowerment to Improve Elderly Residents' Quality of Life</t>
  </si>
  <si>
    <r>
      <rPr>
        <sz val="11"/>
        <color indexed="57"/>
        <rFont val="Calibri"/>
        <family val="2"/>
      </rPr>
      <t>Tabatabaei, S. Z</t>
    </r>
    <r>
      <rPr>
        <sz val="10"/>
        <color rgb="FF000000"/>
        <rFont val="Tahoma"/>
      </rPr>
      <t>., F. Ebrahimi, A. B. H. Hamzah, M. Rezaeian and M. A. Kamrani</t>
    </r>
  </si>
  <si>
    <t xml:space="preserve"> J Dent Biomater</t>
  </si>
  <si>
    <t xml:space="preserve"> Effect of Shade and Light Curing Mode on the Degree of Conversion of Silorane-Based and Methacrylate-Based Resin Composites</t>
  </si>
  <si>
    <r>
      <rPr>
        <sz val="11"/>
        <color indexed="62"/>
        <rFont val="Calibri"/>
        <family val="2"/>
      </rPr>
      <t>Mousavinasab</t>
    </r>
    <r>
      <rPr>
        <sz val="10"/>
        <color rgb="FF000000"/>
        <rFont val="Tahoma"/>
      </rPr>
      <t>, SM</t>
    </r>
    <r>
      <rPr>
        <sz val="10"/>
        <color indexed="8"/>
        <rFont val="Arial"/>
        <family val="2"/>
      </rPr>
      <t xml:space="preserve">, M. </t>
    </r>
    <r>
      <rPr>
        <sz val="10"/>
        <rFont val="Arial"/>
        <family val="2"/>
      </rPr>
      <t xml:space="preserve">Atai, N. Salehi </t>
    </r>
    <r>
      <rPr>
        <sz val="10"/>
        <color indexed="8"/>
        <rFont val="Arial"/>
        <family val="2"/>
      </rPr>
      <t>and </t>
    </r>
    <r>
      <rPr>
        <sz val="10"/>
        <color indexed="17"/>
        <rFont val="Arial"/>
        <family val="2"/>
      </rPr>
      <t>A. Salehi</t>
    </r>
  </si>
  <si>
    <t xml:space="preserve"> Iran Biomed J</t>
  </si>
  <si>
    <t xml:space="preserve"> A New Indole Derivative Decreased SALL4 Gene Expression in Acute Promyelocytic Leukemia Cell Line (NB4)</t>
  </si>
  <si>
    <r>
      <rPr>
        <sz val="11"/>
        <color indexed="62"/>
        <rFont val="Calibri"/>
        <family val="2"/>
      </rPr>
      <t>Sheikhrezaei, Z</t>
    </r>
    <r>
      <rPr>
        <sz val="10"/>
        <color rgb="FF000000"/>
        <rFont val="Tahoma"/>
      </rPr>
      <t>., P. Heydari, A. Farsinezhad, A. Fatemi, S. Khanamani Falahati-Pour, S. Darakhshan, M. Noroozi Karimabad, A. Darekordi, H. Khorramdelazad and</t>
    </r>
    <r>
      <rPr>
        <sz val="11"/>
        <color indexed="57"/>
        <rFont val="Calibri"/>
        <family val="2"/>
      </rPr>
      <t xml:space="preserve"> G. Hassanshahi</t>
    </r>
  </si>
  <si>
    <t xml:space="preserve"> Asian Pac J Trop Med</t>
  </si>
  <si>
    <t xml:space="preserve"> Synergists action of piperonyl butoxide and S,S,S-tributyl phosphorotrithioate on toxicity of carbamate insecticides against Blattella germanica</t>
  </si>
  <si>
    <r>
      <rPr>
        <sz val="11"/>
        <color indexed="62"/>
        <rFont val="Calibri"/>
        <family val="2"/>
      </rPr>
      <t>Sanei Dehkordi, A</t>
    </r>
    <r>
      <rPr>
        <sz val="10"/>
        <color rgb="FF000000"/>
        <rFont val="Tahoma"/>
      </rPr>
      <t xml:space="preserve">., Y. Salim Abadi, H. Nasirian, T. Hazratian, M. A. Gorouhi, S. Yousefi and </t>
    </r>
    <r>
      <rPr>
        <sz val="11"/>
        <color indexed="57"/>
        <rFont val="Calibri"/>
        <family val="2"/>
      </rPr>
      <t>A. Paksa</t>
    </r>
  </si>
  <si>
    <t xml:space="preserve"> Biomed Pharmacother</t>
  </si>
  <si>
    <t xml:space="preserve"> Bifidobacterium animalis in combination with human origin of Lactobacillus plantarum ameliorate neuroinflammation in experimental model of multiple sclerosis by altering CD4+ T cell subset balance</t>
  </si>
  <si>
    <r>
      <rPr>
        <sz val="11"/>
        <color indexed="62"/>
        <rFont val="Calibri"/>
        <family val="2"/>
      </rPr>
      <t>Salehipour, Z.</t>
    </r>
    <r>
      <rPr>
        <sz val="10"/>
        <color rgb="FF000000"/>
        <rFont val="Tahoma"/>
      </rPr>
      <t xml:space="preserve">, D. Haghmorad, M. Sankian, M. Rastin, R. Nosratabadi, M. M. Soltan Dallal, N. Tabasi, M. Khazaee, L. R. Nasiraii and </t>
    </r>
    <r>
      <rPr>
        <sz val="11"/>
        <color indexed="57"/>
        <rFont val="Calibri"/>
        <family val="2"/>
      </rPr>
      <t>M. Mahmoudi</t>
    </r>
  </si>
  <si>
    <t xml:space="preserve"> Int J Community Based Nurs Midwifery</t>
  </si>
  <si>
    <t xml:space="preserve"> The Impact of Spiritual Care Education on the Self-Efficacy of the Family Caregivers of Elderly People with Alzheimer's Disease</t>
  </si>
  <si>
    <r>
      <rPr>
        <sz val="11"/>
        <color indexed="62"/>
        <rFont val="Calibri"/>
        <family val="2"/>
      </rPr>
      <t>Salamizadeh, A.,</t>
    </r>
    <r>
      <rPr>
        <sz val="11"/>
        <color indexed="57"/>
        <rFont val="Calibri"/>
        <family val="2"/>
      </rPr>
      <t xml:space="preserve"> T. Mirzaei </t>
    </r>
    <r>
      <rPr>
        <sz val="10"/>
        <color rgb="FF000000"/>
        <rFont val="Tahoma"/>
      </rPr>
      <t>and A. Ravari</t>
    </r>
  </si>
  <si>
    <t xml:space="preserve"> Emerg (Tehran)</t>
  </si>
  <si>
    <t xml:space="preserve"> Relationship between Dyspnea Descriptors and Underlying Causes of the Symptom; a Cross-sectional Study</t>
  </si>
  <si>
    <r>
      <rPr>
        <sz val="11"/>
        <color indexed="62"/>
        <rFont val="Calibri"/>
        <family val="2"/>
      </rPr>
      <t>Sajadi, S. M. A</t>
    </r>
    <r>
      <rPr>
        <sz val="10"/>
        <color rgb="FF000000"/>
        <rFont val="Tahoma"/>
      </rPr>
      <t>., A. Majidi,</t>
    </r>
    <r>
      <rPr>
        <sz val="11"/>
        <color indexed="57"/>
        <rFont val="Calibri"/>
        <family val="2"/>
      </rPr>
      <t xml:space="preserve"> F. Abdollahimajd</t>
    </r>
    <r>
      <rPr>
        <sz val="10"/>
        <color rgb="FF000000"/>
        <rFont val="Tahoma"/>
      </rPr>
      <t xml:space="preserve"> and F. Jalali</t>
    </r>
  </si>
  <si>
    <t xml:space="preserve"> Sultan Qaboos Univ Med J</t>
  </si>
  <si>
    <t xml:space="preserve"> Imbalances in T Cell-Related Transcription Factors Among Patients with Hashimoto's Thyroiditis</t>
  </si>
  <si>
    <r>
      <rPr>
        <sz val="11"/>
        <color indexed="62"/>
        <rFont val="Calibri"/>
        <family val="2"/>
      </rPr>
      <t>Safdari, V</t>
    </r>
    <r>
      <rPr>
        <sz val="10"/>
        <color rgb="FF000000"/>
        <rFont val="Tahoma"/>
      </rPr>
      <t xml:space="preserve">., E. Alijani, M. Nemati and </t>
    </r>
    <r>
      <rPr>
        <sz val="11"/>
        <color indexed="57"/>
        <rFont val="Calibri"/>
        <family val="2"/>
      </rPr>
      <t>A. Jafarzadeh</t>
    </r>
  </si>
  <si>
    <t xml:space="preserve"> J Educ Health Promot</t>
  </si>
  <si>
    <t xml:space="preserve"> Challenges of teacher-based clinical evaluation from nursing students' point of view: Qualitative content analysis</t>
  </si>
  <si>
    <r>
      <rPr>
        <sz val="11"/>
        <color indexed="62"/>
        <rFont val="Calibri"/>
        <family val="2"/>
      </rPr>
      <t>Sadeghi, T</t>
    </r>
    <r>
      <rPr>
        <sz val="10"/>
        <color rgb="FF000000"/>
        <rFont val="Tahoma"/>
      </rPr>
      <t xml:space="preserve">. and </t>
    </r>
    <r>
      <rPr>
        <sz val="11"/>
        <color indexed="57"/>
        <rFont val="Calibri"/>
        <family val="2"/>
      </rPr>
      <t>S. H. Seyed Bagheri</t>
    </r>
  </si>
  <si>
    <t xml:space="preserve"> The Burden of Care: Mothers' Experiences of Children with Congenital Heart Disease</t>
  </si>
  <si>
    <r>
      <rPr>
        <sz val="11"/>
        <color indexed="62"/>
        <rFont val="Calibri"/>
        <family val="2"/>
      </rPr>
      <t>Sabzevari, S.</t>
    </r>
    <r>
      <rPr>
        <sz val="10"/>
        <color rgb="FF000000"/>
        <rFont val="Tahoma"/>
      </rPr>
      <t xml:space="preserve">, </t>
    </r>
    <r>
      <rPr>
        <sz val="11"/>
        <color indexed="57"/>
        <rFont val="Calibri"/>
        <family val="2"/>
      </rPr>
      <t>M. Nematollahi</t>
    </r>
    <r>
      <rPr>
        <sz val="10"/>
        <color rgb="FF000000"/>
        <rFont val="Tahoma"/>
      </rPr>
      <t>, T. Mirzaei and A. Ravari</t>
    </r>
  </si>
  <si>
    <t xml:space="preserve"> Cancer Gene Ther</t>
  </si>
  <si>
    <t>Imaging techniques: new avenues in cancer gene and cell therapy.</t>
  </si>
  <si>
    <r>
      <rPr>
        <sz val="11"/>
        <color indexed="62"/>
        <rFont val="Calibri"/>
        <family val="2"/>
      </rPr>
      <t>Saadatpour, Z</t>
    </r>
    <r>
      <rPr>
        <sz val="10"/>
        <color rgb="FF000000"/>
        <rFont val="Tahoma"/>
      </rPr>
      <t xml:space="preserve">., </t>
    </r>
    <r>
      <rPr>
        <sz val="11"/>
        <color indexed="60"/>
        <rFont val="Calibri"/>
        <family val="2"/>
      </rPr>
      <t>G. Bjorklund, S. Chirumbolo</t>
    </r>
    <r>
      <rPr>
        <sz val="10"/>
        <color rgb="FF000000"/>
        <rFont val="Tahoma"/>
      </rPr>
      <t xml:space="preserve">, M. Alimohammadi, H. Ehsani, H. Ebrahiminejad, H. Pourghadamyari, B. Baghaei, H. R. Mirzaei, A. Sahebkar, H. Mirzaei and </t>
    </r>
    <r>
      <rPr>
        <sz val="11"/>
        <color indexed="57"/>
        <rFont val="Calibri"/>
        <family val="2"/>
      </rPr>
      <t>M. Keshavarzi</t>
    </r>
  </si>
  <si>
    <t xml:space="preserve"> The WHO well known report on preventing suicide has neglected self-immolation</t>
  </si>
  <si>
    <t xml:space="preserve"> J Caring Sci</t>
  </si>
  <si>
    <t xml:space="preserve"> Self-care in Patient with Major Thalassemia: A Grounded Theory</t>
  </si>
  <si>
    <r>
      <rPr>
        <sz val="11"/>
        <color indexed="62"/>
        <rFont val="Calibri"/>
        <family val="2"/>
      </rPr>
      <t>Pouraboli, B</t>
    </r>
    <r>
      <rPr>
        <sz val="10"/>
        <color rgb="FF000000"/>
        <rFont val="Tahoma"/>
      </rPr>
      <t>.,</t>
    </r>
    <r>
      <rPr>
        <sz val="11"/>
        <color indexed="57"/>
        <rFont val="Calibri"/>
        <family val="2"/>
      </rPr>
      <t xml:space="preserve"> H. A. Abedi,</t>
    </r>
    <r>
      <rPr>
        <sz val="10"/>
        <color rgb="FF000000"/>
        <rFont val="Tahoma"/>
      </rPr>
      <t xml:space="preserve"> A. Abbaszadeh and M. Kazemi</t>
    </r>
  </si>
  <si>
    <t xml:space="preserve"> J Acupunct Meridian Stud</t>
  </si>
  <si>
    <t xml:space="preserve"> Comparison of Effects of Local Anesthesia and Two-Point Acupressure on the Severity of Venipuncture Pain Among Hospitalized 6-12-Year-Old Children</t>
  </si>
  <si>
    <r>
      <rPr>
        <sz val="11"/>
        <color indexed="62"/>
        <rFont val="Calibri"/>
        <family val="2"/>
      </rPr>
      <t>Shahmohammadi Pour, P.</t>
    </r>
    <r>
      <rPr>
        <sz val="10"/>
        <color rgb="FF000000"/>
        <rFont val="Tahoma"/>
      </rPr>
      <t xml:space="preserve">, G. Forough Ameri, </t>
    </r>
    <r>
      <rPr>
        <sz val="11"/>
        <color indexed="57"/>
        <rFont val="Calibri"/>
        <family val="2"/>
      </rPr>
      <t>M. Kazemi</t>
    </r>
    <r>
      <rPr>
        <sz val="10"/>
        <color rgb="FF000000"/>
        <rFont val="Tahoma"/>
      </rPr>
      <t xml:space="preserve"> and Y. Jahani</t>
    </r>
  </si>
  <si>
    <t xml:space="preserve"> Significant Role(s) of CXCL12 and the SDF-1 3'A Genetic Variant in the Pathogenesis of Multiple Sclerosis</t>
  </si>
  <si>
    <r>
      <rPr>
        <sz val="11"/>
        <color indexed="62"/>
        <rFont val="Calibri"/>
        <family val="2"/>
      </rPr>
      <t>Noroozi Karimabad, M</t>
    </r>
    <r>
      <rPr>
        <sz val="10"/>
        <color rgb="FF000000"/>
        <rFont val="Tahoma"/>
      </rPr>
      <t xml:space="preserve">., S. Khanamani Falahati-Pour and </t>
    </r>
    <r>
      <rPr>
        <sz val="11"/>
        <color indexed="57"/>
        <rFont val="Calibri"/>
        <family val="2"/>
      </rPr>
      <t>G. Hassanshahi</t>
    </r>
  </si>
  <si>
    <t xml:space="preserve"> J Epilepsy Res</t>
  </si>
  <si>
    <t xml:space="preserve"> Anticonvulsant Effects of the Hydroalcoholic Extract of Alpinia officinarum Rhizomesin Mice: Involvement of Benzodiazepine and Opioid Receptors</t>
  </si>
  <si>
    <r>
      <rPr>
        <sz val="11"/>
        <color indexed="62"/>
        <rFont val="Calibri"/>
        <family val="2"/>
      </rPr>
      <t>Nejad, S. R.</t>
    </r>
    <r>
      <rPr>
        <sz val="10"/>
        <color rgb="FF000000"/>
        <rFont val="Tahoma"/>
      </rPr>
      <t>, M. Motevalian, I. Fatemi and</t>
    </r>
    <r>
      <rPr>
        <sz val="11"/>
        <color indexed="57"/>
        <rFont val="Calibri"/>
        <family val="2"/>
      </rPr>
      <t xml:space="preserve"> A. Shojaii</t>
    </r>
  </si>
  <si>
    <t xml:space="preserve"> Electron Physician</t>
  </si>
  <si>
    <t xml:space="preserve"> Effect of periodic sildenafil dosage on intraocular pressure in patients with erectile dysfunction</t>
  </si>
  <si>
    <r>
      <rPr>
        <sz val="11"/>
        <color indexed="62"/>
        <rFont val="Calibri"/>
        <family val="2"/>
      </rPr>
      <t>Nazari, A.,</t>
    </r>
    <r>
      <rPr>
        <sz val="10"/>
        <color rgb="FF000000"/>
        <rFont val="Tahoma"/>
      </rPr>
      <t xml:space="preserve"> Y. Taghavi Tabrizi and </t>
    </r>
    <r>
      <rPr>
        <sz val="11"/>
        <color indexed="57"/>
        <rFont val="Calibri"/>
        <family val="2"/>
      </rPr>
      <t>M. Mokhtaree</t>
    </r>
  </si>
  <si>
    <t xml:space="preserve"> Can J Physiol Pharmacol</t>
  </si>
  <si>
    <t xml:space="preserve"> The effect of exercise preconditioning on stroke outcome in ovariectomized mice with permanent middle cerebral artery occlusion</t>
  </si>
  <si>
    <r>
      <rPr>
        <sz val="11"/>
        <color indexed="62"/>
        <rFont val="Calibri"/>
        <family val="2"/>
      </rPr>
      <t>Naderi, S</t>
    </r>
    <r>
      <rPr>
        <sz val="10"/>
        <color rgb="FF000000"/>
        <rFont val="Tahoma"/>
      </rPr>
      <t>., R. Alimohammadi, E. Hakimizadeh, A. Roohbakhsh, A. Shamsizadeh and</t>
    </r>
    <r>
      <rPr>
        <sz val="11"/>
        <color indexed="57"/>
        <rFont val="Calibri"/>
        <family val="2"/>
      </rPr>
      <t xml:space="preserve"> M. Allahtavakoli</t>
    </r>
  </si>
  <si>
    <t xml:space="preserve"> Int J Hematol Oncol Stem Cell Res</t>
  </si>
  <si>
    <t xml:space="preserve"> The Relationship between STR-PCR Chimerism Analysis and Chronic GvHD Following Hematopoietic Stem Cell Transplantation</t>
  </si>
  <si>
    <r>
      <rPr>
        <sz val="11"/>
        <color indexed="62"/>
        <rFont val="Calibri"/>
        <family val="2"/>
      </rPr>
      <t>Mousavi, S. A.</t>
    </r>
    <r>
      <rPr>
        <sz val="10"/>
        <color rgb="FF000000"/>
        <rFont val="Tahoma"/>
      </rPr>
      <t xml:space="preserve">, </t>
    </r>
    <r>
      <rPr>
        <sz val="11"/>
        <color indexed="57"/>
        <rFont val="Calibri"/>
        <family val="2"/>
      </rPr>
      <t>M. Javadimoghadam</t>
    </r>
    <r>
      <rPr>
        <sz val="10"/>
        <color rgb="FF000000"/>
        <rFont val="Tahoma"/>
      </rPr>
      <t>, A. Ghavamzadeh, K. Alimoghaddam, A. Sayarifard, S. H. Ghaffari, B. Chahardouli and A. Basi</t>
    </r>
  </si>
  <si>
    <t xml:space="preserve"> Cell Mol Biol (Noisy-le-grand)</t>
  </si>
  <si>
    <t xml:space="preserve"> The effect of the ginger on the apoptosis of hippochampal cells according to the expression of BAX and Cyclin D1 genes and histological characteristics of brain in streptozotocin male diabetic rats</t>
  </si>
  <si>
    <r>
      <rPr>
        <sz val="11"/>
        <color indexed="62"/>
        <rFont val="Calibri"/>
        <family val="2"/>
      </rPr>
      <t>Molahosseini, A</t>
    </r>
    <r>
      <rPr>
        <sz val="10"/>
        <color rgb="FF000000"/>
        <rFont val="Tahoma"/>
      </rPr>
      <t xml:space="preserve">., M. M. Taghavi, Z. Taghipour, A. Shabanizadeh, F. Fatehi, M. Kazemi Arababadi and </t>
    </r>
    <r>
      <rPr>
        <sz val="11"/>
        <color indexed="57"/>
        <rFont val="Calibri"/>
        <family val="2"/>
      </rPr>
      <t>S. H. Eftekhar Vaghefe</t>
    </r>
  </si>
  <si>
    <t xml:space="preserve"> Pharmacol Rep</t>
  </si>
  <si>
    <t xml:space="preserve"> Introduction of beta-d-mannuronic acid (M2000) as a novel NSAID with immunosuppressive property based on COX-1/COX-2 activity and gene expression</t>
  </si>
  <si>
    <r>
      <rPr>
        <sz val="11"/>
        <color indexed="57"/>
        <rFont val="Calibri"/>
        <family val="2"/>
      </rPr>
      <t>Mirshafiey, A.,</t>
    </r>
    <r>
      <rPr>
        <sz val="10"/>
        <color rgb="FF000000"/>
        <rFont val="Tahoma"/>
      </rPr>
      <t xml:space="preserve"> M. Taeb, S. Mortazavi-Jahromi, F. Jafarnezhad-Ansariha, B. H. A. Rehm, E. Esposito, S. Cuzzocrea and H. Matsuo</t>
    </r>
  </si>
  <si>
    <t xml:space="preserve"> Hepatoprotective effect of berberine against methotrexate induced liver toxicity in rats</t>
  </si>
  <si>
    <r>
      <rPr>
        <sz val="11"/>
        <color indexed="62"/>
        <rFont val="Calibri"/>
        <family val="2"/>
      </rPr>
      <t>Mehrzadi, S</t>
    </r>
    <r>
      <rPr>
        <sz val="10"/>
        <color rgb="FF000000"/>
        <rFont val="Tahoma"/>
      </rPr>
      <t xml:space="preserve">., I. Fatemi, M. Esmaeilizadeh, H. Ghaznavi, H. Kalantar and </t>
    </r>
    <r>
      <rPr>
        <sz val="11"/>
        <color indexed="57"/>
        <rFont val="Calibri"/>
        <family val="2"/>
      </rPr>
      <t>M. Goudarzi</t>
    </r>
  </si>
  <si>
    <t xml:space="preserve"> Spirituality: A Panacea for Patients Coping with Heart Failure</t>
  </si>
  <si>
    <r>
      <rPr>
        <sz val="11"/>
        <color indexed="62"/>
        <rFont val="Calibri"/>
        <family val="2"/>
      </rPr>
      <t>Mangolian Shahrbabaki, P</t>
    </r>
    <r>
      <rPr>
        <sz val="10"/>
        <color rgb="FF000000"/>
        <rFont val="Tahoma"/>
      </rPr>
      <t xml:space="preserve">., E. Nouhi, </t>
    </r>
    <r>
      <rPr>
        <sz val="11"/>
        <color indexed="57"/>
        <rFont val="Calibri"/>
        <family val="2"/>
      </rPr>
      <t>M. Kazemi</t>
    </r>
    <r>
      <rPr>
        <sz val="10"/>
        <color rgb="FF000000"/>
        <rFont val="Tahoma"/>
      </rPr>
      <t xml:space="preserve"> and F. Ahmadi</t>
    </r>
  </si>
  <si>
    <t xml:space="preserve"> J Clin Nurs</t>
  </si>
  <si>
    <t xml:space="preserve"> The sliding context of health: the challenges faced by patients with heart failure from the perspective of patients, healthcare providers and family members</t>
  </si>
  <si>
    <r>
      <rPr>
        <sz val="11"/>
        <color indexed="62"/>
        <rFont val="Calibri"/>
        <family val="2"/>
      </rPr>
      <t xml:space="preserve">Mangolian Shahrbabaki, P., </t>
    </r>
    <r>
      <rPr>
        <sz val="11"/>
        <color indexed="57"/>
        <rFont val="Calibri"/>
        <family val="2"/>
      </rPr>
      <t>E. Nouhi</t>
    </r>
    <r>
      <rPr>
        <sz val="10"/>
        <color rgb="FF000000"/>
        <rFont val="Tahoma"/>
      </rPr>
      <t>, M. Kazemi and F. Ahmadi</t>
    </r>
  </si>
  <si>
    <t xml:space="preserve"> Osong Public Health Res Perspect</t>
  </si>
  <si>
    <t xml:space="preserve"> Epidemiology and Inequality in the Incidence and Mortality of Nasopharynx Cancer in Asia</t>
  </si>
  <si>
    <r>
      <rPr>
        <sz val="11"/>
        <color indexed="62"/>
        <rFont val="Calibri"/>
        <family val="2"/>
      </rPr>
      <t>Mahdavifar, N.,</t>
    </r>
    <r>
      <rPr>
        <sz val="10"/>
        <color rgb="FF000000"/>
        <rFont val="Tahoma"/>
      </rPr>
      <t xml:space="preserve"> M. Ghoncheh, A. Mohammadian-Hafshejani, B. Khosravi and </t>
    </r>
    <r>
      <rPr>
        <sz val="11"/>
        <color indexed="57"/>
        <rFont val="Calibri"/>
        <family val="2"/>
      </rPr>
      <t>H. Salehiniya</t>
    </r>
  </si>
  <si>
    <t xml:space="preserve"> Comparison of Microtensile Bond Strength of Silorane-Based Composite with the Conventional Methacrylate Composite to the Dentin of Primary Teeth</t>
  </si>
  <si>
    <r>
      <rPr>
        <sz val="11"/>
        <color indexed="62"/>
        <rFont val="Calibri"/>
        <family val="2"/>
      </rPr>
      <t>Maryam Sharifi</t>
    </r>
    <r>
      <rPr>
        <sz val="10"/>
        <color rgb="FF000000"/>
        <rFont val="Tahoma"/>
      </rPr>
      <t xml:space="preserve">, </t>
    </r>
    <r>
      <rPr>
        <sz val="11"/>
        <color indexed="17"/>
        <rFont val="Calibri"/>
        <family val="2"/>
      </rPr>
      <t>Somayeh Khoramian Tusi</t>
    </r>
  </si>
  <si>
    <t xml:space="preserve"> J Investig Clin Dent</t>
  </si>
  <si>
    <t xml:space="preserve"> Association of S100 calcium-binding protein A12, receptor for advanced glycation endproducts, and nuclear factor-kappaB expression with inflammation in pulp tissues from tooth caries</t>
  </si>
  <si>
    <r>
      <rPr>
        <sz val="11"/>
        <color indexed="62"/>
        <rFont val="Calibri"/>
        <family val="2"/>
      </rPr>
      <t>Yaghooti Khorasani, M. M.</t>
    </r>
    <r>
      <rPr>
        <sz val="10"/>
        <color rgb="FF000000"/>
        <rFont val="Tahoma"/>
      </rPr>
      <t>, P. Andam-Shahsavari, N. Zainodini, H. Khoramdelazad and</t>
    </r>
    <r>
      <rPr>
        <sz val="11"/>
        <color indexed="57"/>
        <rFont val="Calibri"/>
        <family val="2"/>
      </rPr>
      <t xml:space="preserve"> R. Nosratabadi</t>
    </r>
  </si>
  <si>
    <t xml:space="preserve"> Adv Biomed Res</t>
  </si>
  <si>
    <t xml:space="preserve"> Assessment of a 2D electronic portal imaging devices-based dosimetry algorithm for pretreatment and in-vivo midplane dose verification</t>
  </si>
  <si>
    <r>
      <rPr>
        <sz val="11"/>
        <color indexed="62"/>
        <rFont val="Calibri"/>
        <family val="2"/>
      </rPr>
      <t>Jomehzadeh, A</t>
    </r>
    <r>
      <rPr>
        <sz val="10"/>
        <color rgb="FF000000"/>
        <rFont val="Tahoma"/>
      </rPr>
      <t>.,</t>
    </r>
    <r>
      <rPr>
        <sz val="11"/>
        <color indexed="57"/>
        <rFont val="Calibri"/>
        <family val="2"/>
      </rPr>
      <t xml:space="preserve"> P. Shokrani</t>
    </r>
    <r>
      <rPr>
        <sz val="10"/>
        <color rgb="FF000000"/>
        <rFont val="Tahoma"/>
      </rPr>
      <t>, M. Mohammadi and A. Amouheidari</t>
    </r>
  </si>
  <si>
    <t xml:space="preserve"> Drug Res (Stuttg)</t>
  </si>
  <si>
    <t xml:space="preserve"> Ginger Extract Modulates the Expression of Chemokines CCL20 and CCL22 and Their Receptors (CCR6 and CCR4) in the Central Nervous System of Mice with Experimental Autoimmune Encephalomyelitis</t>
  </si>
  <si>
    <t>Jafarzadeh, A., Z. Arabi, R. Ahangar-Parvin, M. Mohammadi-Kordkhayli and M. Nemati</t>
  </si>
  <si>
    <t>review</t>
  </si>
  <si>
    <t xml:space="preserve"> Iran Endod J</t>
  </si>
  <si>
    <t xml:space="preserve"> Effect of Corticosteroids on Pain Relief Following Root Canal Treatment: A Systematic Review</t>
  </si>
  <si>
    <r>
      <rPr>
        <sz val="11"/>
        <color indexed="62"/>
        <rFont val="Calibri"/>
        <family val="2"/>
      </rPr>
      <t>Iranmanesh, F</t>
    </r>
    <r>
      <rPr>
        <sz val="10"/>
        <color rgb="FF000000"/>
        <rFont val="Tahoma"/>
      </rPr>
      <t xml:space="preserve">., </t>
    </r>
    <r>
      <rPr>
        <sz val="11"/>
        <color indexed="57"/>
        <rFont val="Calibri"/>
        <family val="2"/>
      </rPr>
      <t>M. Parirokh</t>
    </r>
    <r>
      <rPr>
        <sz val="10"/>
        <color rgb="FF000000"/>
        <rFont val="Tahoma"/>
      </rPr>
      <t xml:space="preserve">, A. A. Haghdoost and </t>
    </r>
    <r>
      <rPr>
        <sz val="11"/>
        <color indexed="60"/>
        <rFont val="Calibri"/>
        <family val="2"/>
      </rPr>
      <t>P. V. Abbott</t>
    </r>
  </si>
  <si>
    <t xml:space="preserve"> The Role of Nurses in Coping Process of Family Caregivers of Vegetative Patients: A Qualitative Study</t>
  </si>
  <si>
    <r>
      <rPr>
        <sz val="11"/>
        <color indexed="62"/>
        <rFont val="Calibri"/>
        <family val="2"/>
      </rPr>
      <t>Imanigoghary, Z.</t>
    </r>
    <r>
      <rPr>
        <sz val="10"/>
        <color rgb="FF000000"/>
        <rFont val="Tahoma"/>
      </rPr>
      <t>, H. Peyrovi,</t>
    </r>
    <r>
      <rPr>
        <sz val="11"/>
        <color indexed="57"/>
        <rFont val="Calibri"/>
        <family val="2"/>
      </rPr>
      <t xml:space="preserve"> E.  Nouhi </t>
    </r>
    <r>
      <rPr>
        <sz val="10"/>
        <color rgb="FF000000"/>
        <rFont val="Tahoma"/>
      </rPr>
      <t>and M. Kazemi</t>
    </r>
  </si>
  <si>
    <t xml:space="preserve"> Drug Chem Toxicol</t>
  </si>
  <si>
    <t xml:space="preserve"> Protective effect against brain tissues oxidative damage as a possible mechanism for beneficial effects of L-arginine on lipopolysaccharide induced memory impairment in rats</t>
  </si>
  <si>
    <r>
      <rPr>
        <sz val="11"/>
        <color indexed="62"/>
        <rFont val="Calibri"/>
        <family val="2"/>
      </rPr>
      <t>Hosseini, M</t>
    </r>
    <r>
      <rPr>
        <sz val="10"/>
        <color rgb="FF000000"/>
        <rFont val="Tahoma"/>
      </rPr>
      <t xml:space="preserve">., </t>
    </r>
    <r>
      <rPr>
        <sz val="11"/>
        <color indexed="57"/>
        <rFont val="Calibri"/>
        <family val="2"/>
      </rPr>
      <t>A. Anaeigoudari</t>
    </r>
    <r>
      <rPr>
        <sz val="10"/>
        <color rgb="FF000000"/>
        <rFont val="Tahoma"/>
      </rPr>
      <t>, F. Beheshti, M. Soukhtanloo and R. Nosratabadi</t>
    </r>
  </si>
  <si>
    <t xml:space="preserve"> J Immunotoxicol</t>
  </si>
  <si>
    <t xml:space="preserve"> Medium-dose estrogen ameliorates experimental autoimmune encephalomyelitis in ovariectomized mice</t>
  </si>
  <si>
    <r>
      <rPr>
        <sz val="11"/>
        <color indexed="62"/>
        <rFont val="Calibri"/>
        <family val="2"/>
      </rPr>
      <t>Haghmorad, D.</t>
    </r>
    <r>
      <rPr>
        <sz val="10"/>
        <color rgb="FF000000"/>
        <rFont val="Tahoma"/>
      </rPr>
      <t xml:space="preserve">, Z. Salehipour, R. Nosratabadi, M. Rastin, P. Kokhaei, M. B. Mahmoudi, A. A. Amini and </t>
    </r>
    <r>
      <rPr>
        <sz val="11"/>
        <color indexed="57"/>
        <rFont val="Calibri"/>
        <family val="2"/>
      </rPr>
      <t>M. Mahmoudi</t>
    </r>
  </si>
  <si>
    <t xml:space="preserve"> J Asian Nat Prod Res</t>
  </si>
  <si>
    <t xml:space="preserve"> Ameliorative effects of gallic acid on gentamicin-induced nephrotoxicity in rats</t>
  </si>
  <si>
    <r>
      <rPr>
        <sz val="11"/>
        <color indexed="62"/>
        <rFont val="Calibri"/>
        <family val="2"/>
      </rPr>
      <t>Ghaznavi, H</t>
    </r>
    <r>
      <rPr>
        <sz val="10"/>
        <color rgb="FF000000"/>
        <rFont val="Tahoma"/>
      </rPr>
      <t>.</t>
    </r>
    <r>
      <rPr>
        <sz val="11"/>
        <color indexed="57"/>
        <rFont val="Calibri"/>
        <family val="2"/>
      </rPr>
      <t>, I. Fatemi</t>
    </r>
    <r>
      <rPr>
        <sz val="10"/>
        <color rgb="FF000000"/>
        <rFont val="Tahoma"/>
      </rPr>
      <t>, H. Kalantari, S. M. T. Hosseini Tabatabaei, M. Mehrabani, B. Gholamine, M. Kalantar, S. Mehrzadi and M. Goudarzi</t>
    </r>
  </si>
  <si>
    <t xml:space="preserve"> Iran J Neurol</t>
  </si>
  <si>
    <t xml:space="preserve"> Circulating concentrations of interleukin (IL)-17 in patients with multiple sclerosis: Evaluation of the effects of gender, treatment, disease patterns and IL-23 receptor gene polymorphisms</t>
  </si>
  <si>
    <r>
      <rPr>
        <sz val="11"/>
        <color indexed="62"/>
        <rFont val="Calibri"/>
        <family val="2"/>
      </rPr>
      <t>Ghaffari, S. A</t>
    </r>
    <r>
      <rPr>
        <sz val="10"/>
        <color rgb="FF000000"/>
        <rFont val="Tahoma"/>
      </rPr>
      <t>., M. Nemati, H. Hajghani, H. Ebrahimi, A. Sheikhi and</t>
    </r>
    <r>
      <rPr>
        <sz val="11"/>
        <color indexed="57"/>
        <rFont val="Calibri"/>
        <family val="2"/>
      </rPr>
      <t xml:space="preserve"> A. Jafarzadeh</t>
    </r>
  </si>
  <si>
    <t xml:space="preserve"> J Biomed Res</t>
  </si>
  <si>
    <t xml:space="preserve"> CC chemokines CCL2, CCL3, CCL4 and CCL5 are elevated in osteoporosis patients</t>
  </si>
  <si>
    <r>
      <rPr>
        <sz val="11"/>
        <color indexed="62"/>
        <rFont val="Calibri"/>
        <family val="2"/>
      </rPr>
      <t>Fatehi, F</t>
    </r>
    <r>
      <rPr>
        <sz val="10"/>
        <color rgb="FF000000"/>
        <rFont val="Tahoma"/>
      </rPr>
      <t xml:space="preserve">., M. Mollahosseini, G. Hassanshahi, S. Khanamani Falahati-Pour, H. Khorramdelazad, Z. Ahmadi, M. Noroozi Karimabad and </t>
    </r>
    <r>
      <rPr>
        <sz val="11"/>
        <color indexed="57"/>
        <rFont val="Calibri"/>
        <family val="2"/>
      </rPr>
      <t>H. Farahmand</t>
    </r>
  </si>
  <si>
    <t>Short Report</t>
  </si>
  <si>
    <t xml:space="preserve"> Cytokine</t>
  </si>
  <si>
    <t xml:space="preserve"> S100A12-CD36 axis: A novel player in the pathogenesis of atherosclerosis?</t>
  </si>
  <si>
    <r>
      <rPr>
        <sz val="11"/>
        <color indexed="62"/>
        <rFont val="Calibri"/>
        <family val="2"/>
      </rPr>
      <t>Farokhzadian, J</t>
    </r>
    <r>
      <rPr>
        <sz val="10"/>
        <color rgb="FF000000"/>
        <rFont val="Tahoma"/>
      </rPr>
      <t>., P. Mangolian Shahrbabaki and</t>
    </r>
    <r>
      <rPr>
        <sz val="11"/>
        <color indexed="57"/>
        <rFont val="Calibri"/>
        <family val="2"/>
      </rPr>
      <t xml:space="preserve"> V. Bagheri</t>
    </r>
  </si>
  <si>
    <t xml:space="preserve"> Indian J Clin Biochem</t>
  </si>
  <si>
    <t xml:space="preserve"> Preparation, Characterization and Cytotoxic Effects of Pegylated Nanoliposomal Containing Carboplatin on Ovarian Cancer Cell Lines</t>
  </si>
  <si>
    <r>
      <rPr>
        <sz val="11"/>
        <color indexed="62"/>
        <rFont val="Calibri"/>
        <family val="2"/>
      </rPr>
      <t>Ebrahimifar, M</t>
    </r>
    <r>
      <rPr>
        <sz val="10"/>
        <color rgb="FF000000"/>
        <rFont val="Tahoma"/>
      </rPr>
      <t>.,</t>
    </r>
    <r>
      <rPr>
        <sz val="11"/>
        <color indexed="57"/>
        <rFont val="Calibri"/>
        <family val="2"/>
      </rPr>
      <t xml:space="preserve"> A. Nili-Ahmadabadi</t>
    </r>
    <r>
      <rPr>
        <sz val="10"/>
        <color rgb="FF000000"/>
        <rFont val="Tahoma"/>
      </rPr>
      <t>, A. Akbarzadeh, H. Ebrahimi Shahemabadi, M. Hasanzadegan, H. Moradi-Sardareh, H. Madadizadeh and J. Rezaee-Diyan</t>
    </r>
  </si>
  <si>
    <t xml:space="preserve"> J Dent (Tehran)</t>
  </si>
  <si>
    <t xml:space="preserve"> Diagnostic Value of Conventional and Digital Radiography for Detection of Cavitated and Non-Cavitated Proximal Caries</t>
  </si>
  <si>
    <r>
      <rPr>
        <sz val="11"/>
        <color indexed="62"/>
        <rFont val="Calibri"/>
        <family val="2"/>
      </rPr>
      <t>Dehghani, M.</t>
    </r>
    <r>
      <rPr>
        <sz val="10"/>
        <color rgb="FF000000"/>
        <rFont val="Tahoma"/>
      </rPr>
      <t>, R. Barzegari, H. Tabatabai and</t>
    </r>
    <r>
      <rPr>
        <sz val="11"/>
        <color indexed="57"/>
        <rFont val="Calibri"/>
        <family val="2"/>
      </rPr>
      <t xml:space="preserve"> S. Ghanea</t>
    </r>
  </si>
  <si>
    <t xml:space="preserve"> Tumour Biol</t>
  </si>
  <si>
    <t xml:space="preserve"> Tumoral vascular pattern in renal cell carcinoma and fat-poor renal angiomyolipoma as a novel helpful differentiating factor on contrast-enhanced CT scan</t>
  </si>
  <si>
    <r>
      <rPr>
        <sz val="11"/>
        <color indexed="62"/>
        <rFont val="Calibri"/>
        <family val="2"/>
      </rPr>
      <t>Bagheri, S. M</t>
    </r>
    <r>
      <rPr>
        <sz val="10"/>
        <color rgb="FF000000"/>
        <rFont val="Tahoma"/>
      </rPr>
      <t>.,</t>
    </r>
    <r>
      <rPr>
        <sz val="11"/>
        <color indexed="57"/>
        <rFont val="Calibri"/>
        <family val="2"/>
      </rPr>
      <t xml:space="preserve"> F. Khajehasani</t>
    </r>
    <r>
      <rPr>
        <sz val="10"/>
        <color rgb="FF000000"/>
        <rFont val="Tahoma"/>
      </rPr>
      <t>, I. Fatemi and M. R. Ayoubpour</t>
    </r>
  </si>
  <si>
    <t xml:space="preserve"> Women Birth</t>
  </si>
  <si>
    <t xml:space="preserve"> The relationship between environmental exposures and hormonal abnormalities in pregnant women: An epidemiological study in Yazd, Iran</t>
  </si>
  <si>
    <r>
      <rPr>
        <sz val="11"/>
        <color indexed="62"/>
        <rFont val="Calibri"/>
        <family val="2"/>
      </rPr>
      <t>Askari, S. G</t>
    </r>
    <r>
      <rPr>
        <sz val="10"/>
        <color rgb="FF000000"/>
        <rFont val="Tahoma"/>
      </rPr>
      <t>., M. Khatbasreh, M. H. Ehrampoush, M. H. Sheikhha,</t>
    </r>
    <r>
      <rPr>
        <sz val="11"/>
        <color indexed="57"/>
        <rFont val="Calibri"/>
        <family val="2"/>
      </rPr>
      <t xml:space="preserve"> H. Eslami</t>
    </r>
    <r>
      <rPr>
        <sz val="10"/>
        <color rgb="FF000000"/>
        <rFont val="Tahoma"/>
      </rPr>
      <t>, M. Taghavi, S. Shahrokhi and S. Andishmand</t>
    </r>
  </si>
  <si>
    <t xml:space="preserve"> Perioper Med (Lond)</t>
  </si>
  <si>
    <t xml:space="preserve"> The effect of natural sounds on the anxiety of patients undergoing coronary artery bypass graft surgery</t>
  </si>
  <si>
    <r>
      <rPr>
        <sz val="11"/>
        <color indexed="62"/>
        <rFont val="Calibri"/>
        <family val="2"/>
      </rPr>
      <t>Amiri, M. J.</t>
    </r>
    <r>
      <rPr>
        <sz val="10"/>
        <color rgb="FF000000"/>
        <rFont val="Tahoma"/>
      </rPr>
      <t xml:space="preserve">, </t>
    </r>
    <r>
      <rPr>
        <sz val="11"/>
        <color indexed="57"/>
        <rFont val="Calibri"/>
        <family val="2"/>
      </rPr>
      <t>T. Sadeghi</t>
    </r>
    <r>
      <rPr>
        <sz val="10"/>
        <color rgb="FF000000"/>
        <rFont val="Tahoma"/>
      </rPr>
      <t xml:space="preserve"> and T. Negahban Bonabi</t>
    </r>
  </si>
  <si>
    <t xml:space="preserve"> Eurasian J Med</t>
  </si>
  <si>
    <t xml:space="preserve"> Circulatory Levels of C-X-C Motif Chemokine Ligands 1, 9, and 10 Are Elevated in Patients with Ischemic Stroke</t>
  </si>
  <si>
    <r>
      <rPr>
        <sz val="11"/>
        <color indexed="62"/>
        <rFont val="Calibri"/>
        <family val="2"/>
      </rPr>
      <t>Amin, M.</t>
    </r>
    <r>
      <rPr>
        <sz val="10"/>
        <color rgb="FF000000"/>
        <rFont val="Tahoma"/>
      </rPr>
      <t xml:space="preserve">, A. Vakilian, M. H. Mahmoodi, G. Hassanshahi, S. K. Falahati-Pour, M. R. Dolatabadi and </t>
    </r>
    <r>
      <rPr>
        <sz val="11"/>
        <color indexed="57"/>
        <rFont val="Calibri"/>
        <family val="2"/>
      </rPr>
      <t>A. Esmaeili Nadimi</t>
    </r>
  </si>
  <si>
    <t xml:space="preserve"> Health Educ Res</t>
  </si>
  <si>
    <t xml:space="preserve"> The outcomes of peer-led diabetes education in comparison to education delivered by health professionals in Iranian patients</t>
  </si>
  <si>
    <r>
      <rPr>
        <sz val="11"/>
        <color indexed="62"/>
        <rFont val="Calibri"/>
        <family val="2"/>
      </rPr>
      <t>Ahmadi, Z</t>
    </r>
    <r>
      <rPr>
        <sz val="10"/>
        <color rgb="FF000000"/>
        <rFont val="Tahoma"/>
      </rPr>
      <t>.,</t>
    </r>
    <r>
      <rPr>
        <sz val="11"/>
        <color indexed="57"/>
        <rFont val="Calibri"/>
        <family val="2"/>
      </rPr>
      <t xml:space="preserve"> T. Sadeghi</t>
    </r>
    <r>
      <rPr>
        <sz val="10"/>
        <color rgb="FF000000"/>
        <rFont val="Tahoma"/>
      </rPr>
      <t xml:space="preserve"> and M. Loripoor</t>
    </r>
  </si>
  <si>
    <t xml:space="preserve"> Mult Scler J Exp Transl Clin</t>
  </si>
  <si>
    <t xml:space="preserve"> Application of the Betty Neuman systems model in the nursing care of patients/clients with multiple sclerosis</t>
  </si>
  <si>
    <r>
      <rPr>
        <sz val="11"/>
        <color indexed="62"/>
        <rFont val="Calibri"/>
        <family val="2"/>
      </rPr>
      <t>Ahmadi, Z</t>
    </r>
    <r>
      <rPr>
        <sz val="10"/>
        <color rgb="FF000000"/>
        <rFont val="Tahoma"/>
      </rPr>
      <t>. and</t>
    </r>
    <r>
      <rPr>
        <sz val="11"/>
        <color indexed="57"/>
        <rFont val="Calibri"/>
        <family val="2"/>
      </rPr>
      <t xml:space="preserve"> T. Sadeghi</t>
    </r>
  </si>
  <si>
    <t xml:space="preserve"> Effect of Acupressure on Symptoms of Postoperative Ileus After Cesarean Section</t>
  </si>
  <si>
    <r>
      <rPr>
        <sz val="11"/>
        <color indexed="62"/>
        <rFont val="Calibri"/>
        <family val="2"/>
      </rPr>
      <t>Abadi, F.</t>
    </r>
    <r>
      <rPr>
        <sz val="10"/>
        <color rgb="FF000000"/>
        <rFont val="Tahoma"/>
      </rPr>
      <t>, M. Shahabinejad, F. Abadi and</t>
    </r>
    <r>
      <rPr>
        <sz val="11"/>
        <color indexed="57"/>
        <rFont val="Calibri"/>
        <family val="2"/>
      </rPr>
      <t xml:space="preserve"> M. Kazemi</t>
    </r>
  </si>
  <si>
    <t xml:space="preserve"> Andrologia</t>
  </si>
  <si>
    <t xml:space="preserve"> Inflammatory and anti-inflammatory cytokines in the seminal plasma of infertile men suffering from varicocele</t>
  </si>
  <si>
    <r>
      <rPr>
        <sz val="11"/>
        <color indexed="62"/>
        <rFont val="Calibri"/>
        <family val="2"/>
      </rPr>
      <t>Zeinali, M.,</t>
    </r>
    <r>
      <rPr>
        <sz val="10"/>
        <color rgb="FF000000"/>
        <rFont val="Tahoma"/>
      </rPr>
      <t xml:space="preserve"> A. Hadian Amree, H. Khorramdelazad, H. Karami and</t>
    </r>
    <r>
      <rPr>
        <sz val="11"/>
        <color indexed="57"/>
        <rFont val="Calibri"/>
        <family val="2"/>
      </rPr>
      <t xml:space="preserve"> M. Abedinzadeh</t>
    </r>
  </si>
  <si>
    <t xml:space="preserve"> Brain Res Bull</t>
  </si>
  <si>
    <t xml:space="preserve"> Transient brain hypothermia reduces the reperfusion injury of delayed tissue plasminogen activator and extends its therapeutic time window in a focal embolic stroke model</t>
  </si>
  <si>
    <r>
      <rPr>
        <sz val="11"/>
        <color indexed="62"/>
        <rFont val="Calibri"/>
        <family val="2"/>
      </rPr>
      <t>Zarisfi, M</t>
    </r>
    <r>
      <rPr>
        <sz val="10"/>
        <color rgb="FF000000"/>
        <rFont val="Tahoma"/>
      </rPr>
      <t>., F. Allahtavakoli, M. Hassanipour, M. Khaksari, H. Rezazadeh, M. Allahtavakoli and</t>
    </r>
    <r>
      <rPr>
        <sz val="11"/>
        <color indexed="57"/>
        <rFont val="Calibri"/>
        <family val="2"/>
      </rPr>
      <t xml:space="preserve"> M. M. Taghavi</t>
    </r>
  </si>
  <si>
    <t xml:space="preserve"> TGF-beta in Toxoplasmosis: Friend or foe?</t>
  </si>
  <si>
    <r>
      <rPr>
        <sz val="11"/>
        <color indexed="62"/>
        <rFont val="Calibri"/>
        <family val="2"/>
      </rPr>
      <t>Zare-Bidaki, M</t>
    </r>
    <r>
      <rPr>
        <sz val="10"/>
        <color rgb="FF000000"/>
        <rFont val="Tahoma"/>
      </rPr>
      <t xml:space="preserve">., S. Assar, H. Hakimi, </t>
    </r>
    <r>
      <rPr>
        <sz val="11"/>
        <color indexed="57"/>
        <rFont val="Calibri"/>
        <family val="2"/>
      </rPr>
      <t>S. H. Abdollahi,</t>
    </r>
    <r>
      <rPr>
        <sz val="10"/>
        <color rgb="FF000000"/>
        <rFont val="Tahoma"/>
      </rPr>
      <t xml:space="preserve"> R. Nosratabadi, D. Kennedy and M. K. Arababadi</t>
    </r>
  </si>
  <si>
    <t xml:space="preserve"> Short-term effects of troxerutin (vitamin P4) on muscle fatigue and gene expression of Bcl-2 and Bax in the hepatic tissue of rats</t>
  </si>
  <si>
    <r>
      <rPr>
        <sz val="11"/>
        <color indexed="62"/>
        <rFont val="Calibri"/>
        <family val="2"/>
      </rPr>
      <t>Zamanian, M</t>
    </r>
    <r>
      <rPr>
        <sz val="10"/>
        <color rgb="FF000000"/>
        <rFont val="Tahoma"/>
      </rPr>
      <t xml:space="preserve">., A. Shamsizadeh, A. Esmaeili Nadimi, M. Hajizadeh, F. Allahtavakoli, M. Rahmani, A. Kaeidi, H. Safari Khalegh and </t>
    </r>
    <r>
      <rPr>
        <sz val="11"/>
        <color indexed="57"/>
        <rFont val="Calibri"/>
        <family val="2"/>
      </rPr>
      <t>M. Allahtavakoli</t>
    </r>
  </si>
  <si>
    <t xml:space="preserve"> Fundam Clin Pharmacol</t>
  </si>
  <si>
    <t xml:space="preserve"> Antifatigue effects of troxerutin on exercise endurance capacity, oxidative stress and matrix metalloproteinase-9 levels in trained male rats</t>
  </si>
  <si>
    <r>
      <rPr>
        <sz val="11"/>
        <color indexed="62"/>
        <rFont val="Calibri"/>
        <family val="2"/>
      </rPr>
      <t>Zamanian, M</t>
    </r>
    <r>
      <rPr>
        <sz val="10"/>
        <color rgb="FF000000"/>
        <rFont val="Tahoma"/>
      </rPr>
      <t>., M. R. Hajizadeh, A. Esmaeili Nadimi, A. Shamsizadeh and</t>
    </r>
    <r>
      <rPr>
        <sz val="11"/>
        <color indexed="57"/>
        <rFont val="Calibri"/>
        <family val="2"/>
      </rPr>
      <t xml:space="preserve"> M. Allahtavakoli</t>
    </r>
  </si>
  <si>
    <r>
      <rPr>
        <sz val="11"/>
        <color indexed="62"/>
        <rFont val="Calibri"/>
        <family val="2"/>
      </rPr>
      <t>Zamanian, M</t>
    </r>
    <r>
      <rPr>
        <sz val="10"/>
        <color rgb="FF000000"/>
        <rFont val="Tahoma"/>
      </rPr>
      <t xml:space="preserve">., M. Hajizadeh, A. Shamsizadeh, M. Moemenzadeh, M. Amirteimouri, M. Elshiekh and </t>
    </r>
    <r>
      <rPr>
        <sz val="11"/>
        <color indexed="57"/>
        <rFont val="Calibri"/>
        <family val="2"/>
      </rPr>
      <t>M. Allahtavakoli</t>
    </r>
  </si>
  <si>
    <t xml:space="preserve"> Neurochem Int</t>
  </si>
  <si>
    <t xml:space="preserve"> CCL2/CCR2 signaling pathway in glioblastoma multiforme</t>
  </si>
  <si>
    <r>
      <rPr>
        <sz val="11"/>
        <color indexed="62"/>
        <rFont val="Calibri"/>
        <family val="2"/>
      </rPr>
      <t>Vakilian, A.</t>
    </r>
    <r>
      <rPr>
        <sz val="10"/>
        <color rgb="FF000000"/>
        <rFont val="Tahoma"/>
      </rPr>
      <t xml:space="preserve">, H. Khorramdelazad, P. Heidari, Z. Sheikh Rezaei and </t>
    </r>
    <r>
      <rPr>
        <sz val="11"/>
        <color indexed="57"/>
        <rFont val="Calibri"/>
        <family val="2"/>
      </rPr>
      <t>G. Hassanshahi</t>
    </r>
  </si>
  <si>
    <t xml:space="preserve"> International Journal of Electrochemical Science</t>
  </si>
  <si>
    <t xml:space="preserve"> A label-free Electrochemical DNA Biosensor for the Determination of Low Concentrations of Mitoxantrone in Serum Samples</t>
  </si>
  <si>
    <r>
      <rPr>
        <sz val="11"/>
        <color indexed="62"/>
        <rFont val="Calibri"/>
        <family val="2"/>
      </rPr>
      <t>Azam Torkzadeh-Mahani</t>
    </r>
    <r>
      <rPr>
        <sz val="10"/>
        <color rgb="FF000000"/>
        <rFont val="Tahoma"/>
      </rPr>
      <t xml:space="preserve">, Abbas Mohammadi, </t>
    </r>
    <r>
      <rPr>
        <sz val="11"/>
        <color indexed="57"/>
        <rFont val="Calibri"/>
        <family val="2"/>
      </rPr>
      <t>Masoud Torkzadeh</t>
    </r>
    <r>
      <rPr>
        <sz val="10"/>
        <color rgb="FF000000"/>
        <rFont val="Tahoma"/>
      </rPr>
      <t>-</t>
    </r>
    <r>
      <rPr>
        <sz val="11"/>
        <color indexed="57"/>
        <rFont val="Calibri"/>
        <family val="2"/>
      </rPr>
      <t>Mahani</t>
    </r>
    <r>
      <rPr>
        <sz val="10"/>
        <color rgb="FF000000"/>
        <rFont val="Tahoma"/>
      </rPr>
      <t>, Maryam Mohamadi</t>
    </r>
  </si>
  <si>
    <t xml:space="preserve"> Int J Cardiol</t>
  </si>
  <si>
    <t xml:space="preserve"> Serum CXCL10 and CXCL12 chemokine levels are associated with the severity of coronary artery disease and coronary artery occlusion</t>
  </si>
  <si>
    <r>
      <rPr>
        <sz val="11"/>
        <color indexed="62"/>
        <rFont val="Calibri"/>
        <family val="2"/>
      </rPr>
      <t>Tavakolian Ferdousie, V</t>
    </r>
    <r>
      <rPr>
        <sz val="10"/>
        <color rgb="FF000000"/>
        <rFont val="Tahoma"/>
      </rPr>
      <t>., M. Mohammadi, G. Hassanshahi, H. Khorramdelazad, S. Khanamani Falahati-Pour, M. Mirzaei, M. Allah Tavakoli, Z. Kamiab, Z. Ahmadi, R. Vazirinejad, E. Shahrabadi, I. Koniari, N. G. Kounis and</t>
    </r>
    <r>
      <rPr>
        <sz val="11"/>
        <color indexed="57"/>
        <rFont val="Calibri"/>
        <family val="2"/>
      </rPr>
      <t xml:space="preserve"> A. Esmaeili Nadimi</t>
    </r>
  </si>
  <si>
    <t xml:space="preserve"> Inorganica Chimica Acta</t>
  </si>
  <si>
    <t xml:space="preserve"> Synthesis, spectral characterization, DFT calculations, antimicrobial activity and molecular docking of 4-bromo-2-((2-hydroxy-5-methylphenylimino)methyl)phenol and its V(V) complex</t>
  </si>
  <si>
    <r>
      <rPr>
        <sz val="11"/>
        <color indexed="57"/>
        <rFont val="Arial"/>
        <family val="2"/>
      </rPr>
      <t>Takjoo, R</t>
    </r>
    <r>
      <rPr>
        <sz val="10"/>
        <color rgb="FF000000"/>
        <rFont val="Tahoma"/>
      </rPr>
      <t xml:space="preserve">., A. Akbari, S. Y. Ebrahimipour, </t>
    </r>
    <r>
      <rPr>
        <sz val="11"/>
        <color indexed="60"/>
        <rFont val="Arial"/>
        <family val="2"/>
      </rPr>
      <t>M. Kubicki</t>
    </r>
    <r>
      <rPr>
        <sz val="10"/>
        <color rgb="FF000000"/>
        <rFont val="Tahoma"/>
      </rPr>
      <t>, M. Mohamadi and N. Mollania</t>
    </r>
  </si>
  <si>
    <t xml:space="preserve"> An in vitro evaluation of anti-aging effect of guluronic acid (G2013) based on enzymatic oxidative stress gene expression using healthy individuals PBMCs</t>
  </si>
  <si>
    <r>
      <rPr>
        <sz val="11"/>
        <color indexed="49"/>
        <rFont val="Arial"/>
        <family val="2"/>
      </rPr>
      <t>Taeb, M.</t>
    </r>
    <r>
      <rPr>
        <sz val="10"/>
        <color rgb="FF000000"/>
        <rFont val="Tahoma"/>
      </rPr>
      <t>, S. Mortazavi-Jahromi, A. Jafarzadeh,</t>
    </r>
    <r>
      <rPr>
        <sz val="11"/>
        <color indexed="57"/>
        <rFont val="Arial"/>
        <family val="2"/>
      </rPr>
      <t xml:space="preserve"> M. R. Mirzaei</t>
    </r>
    <r>
      <rPr>
        <sz val="10"/>
        <color rgb="FF000000"/>
        <rFont val="Tahoma"/>
      </rPr>
      <t xml:space="preserve"> and </t>
    </r>
    <r>
      <rPr>
        <sz val="11"/>
        <color indexed="53"/>
        <rFont val="Arial"/>
        <family val="2"/>
      </rPr>
      <t>A. Mirshafiey</t>
    </r>
  </si>
  <si>
    <t xml:space="preserve"> Journal of Essential Oil Bearing Plants</t>
  </si>
  <si>
    <t xml:space="preserve"> Phytochemical Profile and Mosquito Larvicidal Activity of the Essential Oil from Aerial Parts of Satureja bachtiarica Bunge Against Malaria and Lymphatic Filariasis Vectors</t>
  </si>
  <si>
    <r>
      <rPr>
        <sz val="11"/>
        <color indexed="49"/>
        <rFont val="Arial"/>
        <family val="2"/>
      </rPr>
      <t>Soleimani-Ahmadi,</t>
    </r>
    <r>
      <rPr>
        <sz val="10"/>
        <color rgb="FF000000"/>
        <rFont val="Tahoma"/>
      </rPr>
      <t xml:space="preserve"> M., S. M. Abtahi, A. Madani, A. Paksa, Y. S. Abadi, M. A. Gorouhi and</t>
    </r>
    <r>
      <rPr>
        <sz val="11"/>
        <color indexed="57"/>
        <rFont val="Arial"/>
        <family val="2"/>
      </rPr>
      <t xml:space="preserve"> A. Sanei-Dehkordi</t>
    </r>
  </si>
  <si>
    <t xml:space="preserve"> Dentomaxillofac Radiol</t>
  </si>
  <si>
    <t xml:space="preserve"> Effect of changing the head position on accuracy of transverse measurements of the maxillofacial region made on cone beam computed tomography and conventional posterior-anterior cephalograms</t>
  </si>
  <si>
    <r>
      <rPr>
        <sz val="11"/>
        <color indexed="49"/>
        <rFont val="Arial"/>
        <family val="2"/>
      </rPr>
      <t>Shokri, A</t>
    </r>
    <r>
      <rPr>
        <sz val="10"/>
        <color rgb="FF000000"/>
        <rFont val="Tahoma"/>
      </rPr>
      <t>., A. Miresmaeili, N. Farhadian, S. Falah-Kooshki, P. Amini and N. Mollaie</t>
    </r>
  </si>
  <si>
    <t>Meeting Abstract</t>
  </si>
  <si>
    <t xml:space="preserve"> European Neuropsychopharmacology</t>
  </si>
  <si>
    <t xml:space="preserve"> Heterogeneous effects of cholecystokinin on neuronal response properties in deep layers of rat barrel cortex</t>
  </si>
  <si>
    <r>
      <rPr>
        <sz val="11"/>
        <color indexed="49"/>
        <rFont val="Arial"/>
        <family val="2"/>
      </rPr>
      <t>Shamsizadeh, A</t>
    </r>
    <r>
      <rPr>
        <sz val="10"/>
        <color rgb="FF000000"/>
        <rFont val="Tahoma"/>
      </rPr>
      <t>., N. Soltani, A. Roohbakhsh and M. Allahtavakoli</t>
    </r>
  </si>
  <si>
    <t xml:space="preserve"> Avicenna J Phytomed</t>
  </si>
  <si>
    <t xml:space="preserve"> The effect of Zataria multiflora Boiss hydroalcoholic extract and fractions in pentylenetetrazole-induced kindling in mice</t>
  </si>
  <si>
    <r>
      <rPr>
        <sz val="11"/>
        <color indexed="49"/>
        <rFont val="Arial"/>
        <family val="2"/>
      </rPr>
      <t>Shamsizadeh, A</t>
    </r>
    <r>
      <rPr>
        <sz val="10"/>
        <color rgb="FF000000"/>
        <rFont val="Tahoma"/>
      </rPr>
      <t xml:space="preserve">., F. Fatehi, F. Arab Baniasad, F. Ayoobi, M. E. Rezvani and </t>
    </r>
    <r>
      <rPr>
        <sz val="11"/>
        <color indexed="57"/>
        <rFont val="Arial"/>
        <family val="2"/>
      </rPr>
      <t>A. Roohbakhsh</t>
    </r>
  </si>
  <si>
    <t xml:space="preserve"> J Relig Health</t>
  </si>
  <si>
    <t xml:space="preserve"> Burst Out of the Dead Land by the Help of Spirituality: A Case Study of Living with Blindness and Cancer</t>
  </si>
  <si>
    <r>
      <rPr>
        <sz val="11"/>
        <color indexed="49"/>
        <rFont val="Arial"/>
        <family val="2"/>
      </rPr>
      <t>Seyed Bagheri</t>
    </r>
    <r>
      <rPr>
        <sz val="10"/>
        <color rgb="FF000000"/>
        <rFont val="Tahoma"/>
      </rPr>
      <t>, S. H.,</t>
    </r>
    <r>
      <rPr>
        <sz val="11"/>
        <color indexed="57"/>
        <rFont val="Arial"/>
        <family val="2"/>
      </rPr>
      <t xml:space="preserve"> M. Dehghan,</t>
    </r>
    <r>
      <rPr>
        <sz val="10"/>
        <color rgb="FF000000"/>
        <rFont val="Tahoma"/>
      </rPr>
      <t xml:space="preserve"> S. H. Alavi, S. Iranmanesh and H. Khoshab</t>
    </r>
  </si>
  <si>
    <t xml:space="preserve"> PLoS One</t>
  </si>
  <si>
    <t xml:space="preserve"> Atorvastatin, Losartan and Captopril Lead to Upregulation of TGF-beta, and Downregulation of IL-6 in Coronary Artery Disease and Hypertension</t>
  </si>
  <si>
    <r>
      <rPr>
        <sz val="11"/>
        <color indexed="49"/>
        <rFont val="Arial"/>
        <family val="2"/>
      </rPr>
      <t>Sepehri, Z</t>
    </r>
    <r>
      <rPr>
        <sz val="10"/>
        <color rgb="FF000000"/>
        <rFont val="Tahoma"/>
      </rPr>
      <t xml:space="preserve">., </t>
    </r>
    <r>
      <rPr>
        <sz val="11"/>
        <color indexed="57"/>
        <rFont val="Arial"/>
        <family val="2"/>
      </rPr>
      <t>M. Masoumi</t>
    </r>
    <r>
      <rPr>
        <sz val="10"/>
        <color rgb="FF000000"/>
        <rFont val="Tahoma"/>
      </rPr>
      <t>, N. Ebrahimi, Z. Kiani, A. A. Nasiri, F. Kohan, M. Sheikh Fathollahi, M. Kazemi Arababadi and G. Asadikaram</t>
    </r>
  </si>
  <si>
    <t xml:space="preserve"> Journal of Solid State Chemistry</t>
  </si>
  <si>
    <t xml:space="preserve"> Ultrasound-assisted facile synthesis of a new tantalum(V) metal-organic framework nanostructure: Design, characterization, systematic study, and CO 2 adsorption performance</t>
  </si>
  <si>
    <r>
      <rPr>
        <sz val="11"/>
        <color indexed="57"/>
        <rFont val="Arial"/>
        <family val="2"/>
      </rPr>
      <t>Sargazi, G</t>
    </r>
    <r>
      <rPr>
        <sz val="10"/>
        <color rgb="FF000000"/>
        <rFont val="Tahoma"/>
      </rPr>
      <t>.,</t>
    </r>
    <r>
      <rPr>
        <sz val="11"/>
        <color indexed="53"/>
        <rFont val="Arial"/>
        <family val="2"/>
      </rPr>
      <t xml:space="preserve"> D. Afzali</t>
    </r>
    <r>
      <rPr>
        <sz val="10"/>
        <color rgb="FF000000"/>
        <rFont val="Tahoma"/>
      </rPr>
      <t>, A. Mostafavi and S. Y. Ebrahimipour</t>
    </r>
  </si>
  <si>
    <t>letter to editor</t>
  </si>
  <si>
    <t xml:space="preserve"> Breast J</t>
  </si>
  <si>
    <t xml:space="preserve"> Unusual Presentation of Gestational Hypertrophy of Breasts</t>
  </si>
  <si>
    <r>
      <rPr>
        <sz val="11"/>
        <color indexed="57"/>
        <rFont val="Arial"/>
        <family val="2"/>
      </rPr>
      <t>Salehi, H.</t>
    </r>
    <r>
      <rPr>
        <sz val="10"/>
        <color rgb="FF000000"/>
        <rFont val="Tahoma"/>
      </rPr>
      <t>, M. Kardoust, A. Salehi and A. Shakiba</t>
    </r>
  </si>
  <si>
    <t xml:space="preserve"> The relationship between husbands' health belief and environment tobacco smoke exposure among their pregnant wife</t>
  </si>
  <si>
    <r>
      <rPr>
        <sz val="11"/>
        <color indexed="62"/>
        <rFont val="Arial"/>
        <family val="2"/>
      </rPr>
      <t>Sahebi, Z</t>
    </r>
    <r>
      <rPr>
        <sz val="10"/>
        <color rgb="FF000000"/>
        <rFont val="Tahoma"/>
      </rPr>
      <t>.,</t>
    </r>
    <r>
      <rPr>
        <sz val="11"/>
        <color indexed="57"/>
        <rFont val="Arial"/>
        <family val="2"/>
      </rPr>
      <t xml:space="preserve"> A. Kazem</t>
    </r>
    <r>
      <rPr>
        <sz val="10"/>
        <color rgb="FF000000"/>
        <rFont val="Tahoma"/>
      </rPr>
      <t>i and M. Loripoor Parizi</t>
    </r>
  </si>
  <si>
    <t xml:space="preserve"> Iran J Public Health</t>
  </si>
  <si>
    <t xml:space="preserve"> TB/HIV Co-infection in Iran: Current Situation and the Modeling Study for Future Policy</t>
  </si>
  <si>
    <r>
      <rPr>
        <sz val="11"/>
        <color indexed="49"/>
        <rFont val="Arial"/>
        <family val="2"/>
      </rPr>
      <t>Rezaeian, S</t>
    </r>
    <r>
      <rPr>
        <sz val="10"/>
        <color rgb="FF000000"/>
        <rFont val="Tahoma"/>
      </rPr>
      <t>., S. Khazaei and</t>
    </r>
    <r>
      <rPr>
        <sz val="11"/>
        <color indexed="57"/>
        <rFont val="Arial"/>
        <family val="2"/>
      </rPr>
      <t xml:space="preserve"> S. Khazaei</t>
    </r>
  </si>
  <si>
    <t xml:space="preserve"> High income countries should be more aware of self-immolation in asylum seekers</t>
  </si>
  <si>
    <t>short communication</t>
  </si>
  <si>
    <t xml:space="preserve"> The frequency of burns among the victims of sex trafficking in some lower-middle-income countries</t>
  </si>
  <si>
    <t xml:space="preserve"> Self-immolation: A cultural view</t>
  </si>
  <si>
    <t xml:space="preserve"> Life Sci</t>
  </si>
  <si>
    <t xml:space="preserve"> Chronoinflammaging in Alzheimer; A systematic review on the roles of toll like receptor 2</t>
  </si>
  <si>
    <r>
      <rPr>
        <sz val="11"/>
        <color indexed="49"/>
        <rFont val="Arial"/>
        <family val="2"/>
      </rPr>
      <t>Ravari, A</t>
    </r>
    <r>
      <rPr>
        <sz val="10"/>
        <color rgb="FF000000"/>
        <rFont val="Tahoma"/>
      </rPr>
      <t xml:space="preserve">., </t>
    </r>
    <r>
      <rPr>
        <sz val="11"/>
        <color indexed="57"/>
        <rFont val="Arial"/>
        <family val="2"/>
      </rPr>
      <t>T. Mirzaei,</t>
    </r>
    <r>
      <rPr>
        <sz val="11"/>
        <color indexed="60"/>
        <rFont val="Arial"/>
        <family val="2"/>
      </rPr>
      <t xml:space="preserve"> D. Kennedy</t>
    </r>
    <r>
      <rPr>
        <sz val="10"/>
        <color rgb="FF000000"/>
        <rFont val="Tahoma"/>
      </rPr>
      <t xml:space="preserve"> and M. Kazemi Arababadi</t>
    </r>
  </si>
  <si>
    <t xml:space="preserve"> Oxid Med Cell Longev</t>
  </si>
  <si>
    <t xml:space="preserve"> Cellular Preoxygenation Partially Attenuates the Antitumoral Effect of Cisplatin despite Highly Protective Effects on Renal Epithelial Cells</t>
  </si>
  <si>
    <r>
      <rPr>
        <sz val="11"/>
        <color indexed="49"/>
        <rFont val="Arial"/>
        <family val="2"/>
      </rPr>
      <t>Rasoulian, B</t>
    </r>
    <r>
      <rPr>
        <sz val="10"/>
        <color rgb="FF000000"/>
        <rFont val="Tahoma"/>
      </rPr>
      <t>.,</t>
    </r>
    <r>
      <rPr>
        <sz val="11"/>
        <color indexed="57"/>
        <rFont val="Arial"/>
        <family val="2"/>
      </rPr>
      <t xml:space="preserve"> A. Kaeidi</t>
    </r>
    <r>
      <rPr>
        <sz val="10"/>
        <color rgb="FF000000"/>
        <rFont val="Tahoma"/>
      </rPr>
      <t>, M. Rezaei and Z. Hajializadeh</t>
    </r>
  </si>
  <si>
    <t xml:space="preserve"> J Med Virol</t>
  </si>
  <si>
    <t xml:space="preserve"> Altered expression of CXCR3 and CCR6 and their ligands in HTLV-1 carriers and HAM/TSP patients</t>
  </si>
  <si>
    <r>
      <rPr>
        <sz val="11"/>
        <color indexed="49"/>
        <rFont val="Arial"/>
        <family val="2"/>
      </rPr>
      <t>Rafatpanah, H</t>
    </r>
    <r>
      <rPr>
        <sz val="10"/>
        <color rgb="FF000000"/>
        <rFont val="Tahoma"/>
      </rPr>
      <t>., M. Felegari, M. R. Azarpazhooh, R. Vakili, T. Rajaei,</t>
    </r>
    <r>
      <rPr>
        <sz val="11"/>
        <color indexed="60"/>
        <rFont val="Arial"/>
        <family val="2"/>
      </rPr>
      <t xml:space="preserve"> I. Hampson</t>
    </r>
    <r>
      <rPr>
        <sz val="10"/>
        <color rgb="FF000000"/>
        <rFont val="Tahoma"/>
      </rPr>
      <t xml:space="preserve">, G. Hassanshahi, N. Valizadeh, S. </t>
    </r>
    <r>
      <rPr>
        <sz val="11"/>
        <color indexed="60"/>
        <rFont val="Arial"/>
        <family val="2"/>
      </rPr>
      <t>Gerayli, F</t>
    </r>
    <r>
      <rPr>
        <sz val="10"/>
        <color rgb="FF000000"/>
        <rFont val="Tahoma"/>
      </rPr>
      <t xml:space="preserve">. Hamid, S. Zamanian, F. MollaHosseini and </t>
    </r>
    <r>
      <rPr>
        <sz val="11"/>
        <color indexed="57"/>
        <rFont val="Arial"/>
        <family val="2"/>
      </rPr>
      <t>S. A. Rezaee</t>
    </r>
  </si>
  <si>
    <t xml:space="preserve"> Chem Biol Drug Des</t>
  </si>
  <si>
    <t xml:space="preserve"> Preparation, characterization, and cytotoxic effects of liposomal nanoparticles containing cisplatin: an in vitro study</t>
  </si>
  <si>
    <r>
      <rPr>
        <sz val="11"/>
        <color indexed="49"/>
        <rFont val="Arial"/>
        <family val="2"/>
      </rPr>
      <t>Poy, D</t>
    </r>
    <r>
      <rPr>
        <sz val="10"/>
        <color rgb="FF000000"/>
        <rFont val="Tahoma"/>
      </rPr>
      <t>.,</t>
    </r>
    <r>
      <rPr>
        <sz val="11"/>
        <color indexed="57"/>
        <rFont val="Arial"/>
        <family val="2"/>
      </rPr>
      <t xml:space="preserve"> A. Akbarzadeh</t>
    </r>
    <r>
      <rPr>
        <sz val="10"/>
        <color rgb="FF000000"/>
        <rFont val="Tahoma"/>
      </rPr>
      <t>, H. Ebrahimi Shahmabadi, M. Ebrahimifar, A. Farhangi, M. Farahnak Zarabi, A. Akbari, Z. Saffari and F. Siami</t>
    </r>
  </si>
  <si>
    <t xml:space="preserve"> Nanomedicine</t>
  </si>
  <si>
    <t xml:space="preserve"> Hyperforin-loaded gold nanoparticle alleviates experimental autoimmune encephalomyelitis by suppressing Th1 and Th17 cells and upregulating regulatory T cells</t>
  </si>
  <si>
    <r>
      <rPr>
        <sz val="11"/>
        <color indexed="49"/>
        <rFont val="Arial"/>
        <family val="2"/>
      </rPr>
      <t>Nosratabadi, R</t>
    </r>
    <r>
      <rPr>
        <sz val="10"/>
        <color rgb="FF000000"/>
        <rFont val="Tahoma"/>
      </rPr>
      <t>.</t>
    </r>
    <r>
      <rPr>
        <sz val="11"/>
        <color indexed="57"/>
        <rFont val="Arial"/>
        <family val="2"/>
      </rPr>
      <t>, M. Rastin</t>
    </r>
    <r>
      <rPr>
        <sz val="10"/>
        <color rgb="FF000000"/>
        <rFont val="Tahoma"/>
      </rPr>
      <t>, M. Sankian, D. Haghmorad and</t>
    </r>
    <r>
      <rPr>
        <sz val="11"/>
        <color indexed="53"/>
        <rFont val="Arial"/>
        <family val="2"/>
      </rPr>
      <t xml:space="preserve"> M. Mahmoudi</t>
    </r>
  </si>
  <si>
    <t xml:space="preserve"> Mol Immunol</t>
  </si>
  <si>
    <t xml:space="preserve"> Innate immunity related pathogen recognition receptors and chronic hepatitis B infection</t>
  </si>
  <si>
    <r>
      <rPr>
        <sz val="11"/>
        <color indexed="49"/>
        <rFont val="Arial"/>
        <family val="2"/>
      </rPr>
      <t>Nosratabadi, R</t>
    </r>
    <r>
      <rPr>
        <sz val="10"/>
        <color rgb="FF000000"/>
        <rFont val="Tahoma"/>
      </rPr>
      <t>., S. M. Alavian, M. Zare-Bidaki, V. Mohammadi-Shahrokhi and</t>
    </r>
    <r>
      <rPr>
        <sz val="11"/>
        <color indexed="57"/>
        <rFont val="Arial"/>
        <family val="2"/>
      </rPr>
      <t xml:space="preserve"> M. K. Arababadi</t>
    </r>
  </si>
  <si>
    <t xml:space="preserve"> Comp Immunol Microbiol Infect Dis</t>
  </si>
  <si>
    <t xml:space="preserve"> Toll like receptor 4: an important molecule in recognition and induction of appropriate immune responses against Chlamydia infection</t>
  </si>
  <si>
    <r>
      <rPr>
        <sz val="11"/>
        <color indexed="49"/>
        <rFont val="Arial"/>
        <family val="2"/>
      </rPr>
      <t>Nosratababadi, R</t>
    </r>
    <r>
      <rPr>
        <sz val="10"/>
        <color rgb="FF000000"/>
        <rFont val="Tahoma"/>
      </rPr>
      <t xml:space="preserve">., V. Bagheri, M. Zare-Bidaki, H. Hakimi, N. Zainodini and </t>
    </r>
    <r>
      <rPr>
        <sz val="11"/>
        <color indexed="57"/>
        <rFont val="Arial"/>
        <family val="2"/>
      </rPr>
      <t>M. Kazemi Arababadi</t>
    </r>
  </si>
  <si>
    <t xml:space="preserve"> Mol Neurobiol</t>
  </si>
  <si>
    <t xml:space="preserve"> The Effects of IFN-beta 1a on the Expression of Inflammasomes and Apoptosis-Associated Speck-Like Proteins in Multiple Sclerosis Patients</t>
  </si>
  <si>
    <r>
      <rPr>
        <sz val="11"/>
        <color indexed="49"/>
        <rFont val="Arial"/>
        <family val="2"/>
      </rPr>
      <t>Noroozi, S</t>
    </r>
    <r>
      <rPr>
        <sz val="10"/>
        <color rgb="FF000000"/>
        <rFont val="Tahoma"/>
      </rPr>
      <t xml:space="preserve">., H. A. E. Meimand, M. K. Arababadi, N. Nakhaee and </t>
    </r>
    <r>
      <rPr>
        <sz val="11"/>
        <color indexed="57"/>
        <rFont val="Arial"/>
        <family val="2"/>
      </rPr>
      <t>G. Asadikaram</t>
    </r>
  </si>
  <si>
    <t xml:space="preserve"> Iranian Red Crescent Medical Journal</t>
  </si>
  <si>
    <t xml:space="preserve"> The Effect of IFN-? 1a on Biochemical Factors in Multiple Sclerosis Patients</t>
  </si>
  <si>
    <r>
      <rPr>
        <sz val="11"/>
        <color indexed="49"/>
        <rFont val="Arial"/>
        <family val="2"/>
      </rPr>
      <t xml:space="preserve">Noroozi, </t>
    </r>
    <r>
      <rPr>
        <sz val="10"/>
        <color rgb="FF000000"/>
        <rFont val="Tahoma"/>
      </rPr>
      <t xml:space="preserve">S., M. Kazemi Arababadi, H. A. Ebrahimi Meimand and </t>
    </r>
    <r>
      <rPr>
        <sz val="11"/>
        <color indexed="57"/>
        <rFont val="Arial"/>
        <family val="2"/>
      </rPr>
      <t>G. Asadikaram</t>
    </r>
  </si>
  <si>
    <t xml:space="preserve"> Toll-like receptor 2: An important immunomodulatory molecule during Helicobacter pylori infection</t>
  </si>
  <si>
    <r>
      <rPr>
        <sz val="11"/>
        <color indexed="49"/>
        <rFont val="Arial"/>
        <family val="2"/>
      </rPr>
      <t>Nemati, M</t>
    </r>
    <r>
      <rPr>
        <sz val="10"/>
        <color rgb="FF000000"/>
        <rFont val="Tahoma"/>
      </rPr>
      <t xml:space="preserve">., </t>
    </r>
    <r>
      <rPr>
        <sz val="11"/>
        <color indexed="60"/>
        <rFont val="Arial"/>
        <family val="2"/>
      </rPr>
      <t>T. Larussa</t>
    </r>
    <r>
      <rPr>
        <sz val="10"/>
        <color rgb="FF000000"/>
        <rFont val="Tahoma"/>
      </rPr>
      <t xml:space="preserve">, H. Khorramdelazad, M. Mahmoodi and </t>
    </r>
    <r>
      <rPr>
        <sz val="11"/>
        <color indexed="57"/>
        <rFont val="Arial"/>
        <family val="2"/>
      </rPr>
      <t>A. Jafarzadeh</t>
    </r>
  </si>
  <si>
    <t xml:space="preserve"> European Psychiatry</t>
  </si>
  <si>
    <t xml:space="preserve"> Comparison of learning disabilities in reading, math, spelling and academic progress of children with attention deficit disorder with hyperactivity and normal children at elementary schools</t>
  </si>
  <si>
    <r>
      <rPr>
        <sz val="11"/>
        <color indexed="57"/>
        <rFont val="Arial"/>
        <family val="2"/>
      </rPr>
      <t>Nazer, M.</t>
    </r>
    <r>
      <rPr>
        <sz val="10"/>
        <color rgb="FF000000"/>
        <rFont val="Tahoma"/>
      </rPr>
      <t xml:space="preserve"> and H. Ostadebrahimi</t>
    </r>
  </si>
  <si>
    <t xml:space="preserve"> Effectiveness of attention-shaping training in reinforcing attention and academic development and self-efficacy for primary school children with attention deficit hyperactive disorder</t>
  </si>
  <si>
    <t>Nazer, M.</t>
  </si>
  <si>
    <t xml:space="preserve"> The relationship of social phobia and personality characters in colleague students</t>
  </si>
  <si>
    <r>
      <rPr>
        <sz val="11"/>
        <color indexed="57"/>
        <rFont val="Arial"/>
        <family val="2"/>
      </rPr>
      <t>Mokhtaree, M</t>
    </r>
    <r>
      <rPr>
        <sz val="10"/>
        <color rgb="FF000000"/>
        <rFont val="Tahoma"/>
      </rPr>
      <t>. and P.</t>
    </r>
    <r>
      <rPr>
        <sz val="11"/>
        <color indexed="49"/>
        <rFont val="Arial"/>
        <family val="2"/>
      </rPr>
      <t xml:space="preserve"> Aghamohammadhasani</t>
    </r>
  </si>
  <si>
    <t xml:space="preserve"> Inflammation</t>
  </si>
  <si>
    <t xml:space="preserve"> Immunomodulatory Effects of Adjuvants CPG, MPLA, and BCG on the Derp2-Induced Acute Asthma at Early Life in an Animal Model of BALB/c Mice</t>
  </si>
  <si>
    <r>
      <rPr>
        <sz val="11"/>
        <color indexed="53"/>
        <rFont val="Arial"/>
        <family val="2"/>
      </rPr>
      <t>Mohammadi-Shahrokhi, V.</t>
    </r>
    <r>
      <rPr>
        <sz val="10"/>
        <color rgb="FF000000"/>
        <rFont val="Tahoma"/>
      </rPr>
      <t>, A. Rezaei, A. Andalib, A. Rahnama,</t>
    </r>
    <r>
      <rPr>
        <sz val="11"/>
        <color indexed="57"/>
        <rFont val="Arial"/>
        <family val="2"/>
      </rPr>
      <t xml:space="preserve"> A. Jafarzadeh </t>
    </r>
    <r>
      <rPr>
        <sz val="10"/>
        <color rgb="FF000000"/>
        <rFont val="Tahoma"/>
      </rPr>
      <t xml:space="preserve">and </t>
    </r>
    <r>
      <rPr>
        <sz val="11"/>
        <color indexed="53"/>
        <rFont val="Arial"/>
        <family val="2"/>
      </rPr>
      <t>N. Eskandari</t>
    </r>
  </si>
  <si>
    <t xml:space="preserve"> Improvement of Th1/Th2 and Th1/Treg Imbalances by Adjutants CPG, MPLA and BCG in a Model of Acute Asthma Induced By Allergen Derp2 in BALB/c Mice</t>
  </si>
  <si>
    <r>
      <rPr>
        <sz val="11"/>
        <color indexed="49"/>
        <rFont val="Arial"/>
        <family val="2"/>
      </rPr>
      <t>Mohammadi-Shahrokh</t>
    </r>
    <r>
      <rPr>
        <sz val="10"/>
        <color rgb="FF000000"/>
        <rFont val="Tahoma"/>
      </rPr>
      <t xml:space="preserve">i, V., A. Rezaei, A. Andalib, A. Rahnama, </t>
    </r>
    <r>
      <rPr>
        <sz val="11"/>
        <color indexed="57"/>
        <rFont val="Arial"/>
        <family val="2"/>
      </rPr>
      <t xml:space="preserve">A. Jafarzadeh </t>
    </r>
    <r>
      <rPr>
        <sz val="10"/>
        <color rgb="FF000000"/>
        <rFont val="Tahoma"/>
      </rPr>
      <t xml:space="preserve">and </t>
    </r>
    <r>
      <rPr>
        <sz val="11"/>
        <color indexed="53"/>
        <rFont val="Arial"/>
        <family val="2"/>
      </rPr>
      <t>N. Eskandari</t>
    </r>
  </si>
  <si>
    <t xml:space="preserve"> Somatosens Mot Res</t>
  </si>
  <si>
    <t xml:space="preserve"> Effect of TPMPA (GABAC receptor antagonist) on neuronal response properties in rat barrel cortex</t>
  </si>
  <si>
    <r>
      <rPr>
        <sz val="11"/>
        <color indexed="49"/>
        <rFont val="Arial"/>
        <family val="2"/>
      </rPr>
      <t>Mohammadi, E</t>
    </r>
    <r>
      <rPr>
        <sz val="10"/>
        <color rgb="FF000000"/>
        <rFont val="Tahoma"/>
      </rPr>
      <t>., A. Shamsizadeh, E. Salari, I. Fatemi, M. Allahtavakoli and</t>
    </r>
    <r>
      <rPr>
        <sz val="11"/>
        <color indexed="57"/>
        <rFont val="Arial"/>
        <family val="2"/>
      </rPr>
      <t xml:space="preserve"> A. Roohbakhsh</t>
    </r>
  </si>
  <si>
    <t xml:space="preserve"> J AOAC Int</t>
  </si>
  <si>
    <t xml:space="preserve"> Design of a Sensitive and Selective Electrochemical Aptasensor for the Determination of the Complementary cDNA of miRNA-145 Based on the Intercalation and Electrochemical Reduction of Doxorubicin</t>
  </si>
  <si>
    <t>Mohamadi, M., A. Mostafavi and M. Torkzadeh-Mahani</t>
  </si>
  <si>
    <t xml:space="preserve"> Int J Biol Macromol</t>
  </si>
  <si>
    <t xml:space="preserve"> In vitro and in silico studies of the interaction of three tetrazoloquinazoline derivatives with DNA and BSA and their cytotoxicity activities against MCF-7, HT-29 and DPSC cell lines</t>
  </si>
  <si>
    <r>
      <rPr>
        <sz val="11"/>
        <color indexed="57"/>
        <rFont val="Arial"/>
        <family val="2"/>
      </rPr>
      <t>Mohamadi, M</t>
    </r>
    <r>
      <rPr>
        <sz val="10"/>
        <color rgb="FF000000"/>
        <rFont val="Tahoma"/>
      </rPr>
      <t>., A. Hassankhani, S. Y. Ebrahimipour and M. Torkzadeh-Mahani</t>
    </r>
  </si>
  <si>
    <t xml:space="preserve"> Journal of Molecular Structure</t>
  </si>
  <si>
    <t xml:space="preserve"> Synthesis, spectroscopic studies, DFT calculations, electrochemical evaluation, BSA binding and molecular docking of an aroylhydrazone -based cis -dioxido Mo(VI) complex</t>
  </si>
  <si>
    <t>Mohamadi, M., E. Faghih-Mirzaei, S. Y. Ebrahimipour, I. Sheikhshoaie, W. Haase and S. Foro</t>
  </si>
  <si>
    <t xml:space="preserve"> Adv Med Sci</t>
  </si>
  <si>
    <t xml:space="preserve"> Down-regulation of anti-apoptotic genes in tumor cell lines is facilitated by suppression of OCT4B1</t>
  </si>
  <si>
    <r>
      <rPr>
        <sz val="11"/>
        <color indexed="57"/>
        <rFont val="Arial"/>
        <family val="2"/>
      </rPr>
      <t>Mirzaei, M. R</t>
    </r>
    <r>
      <rPr>
        <sz val="10"/>
        <color rgb="FF000000"/>
        <rFont val="Tahoma"/>
      </rPr>
      <t>., M. Mahmoodi, G. Hassanshahi and Z. Ahmadi</t>
    </r>
  </si>
  <si>
    <t xml:space="preserve"> Altered Expression of High Molecular Weight Heat Shock Proteins after OCT4B1 Suppression in Human Tumor Cell Lines</t>
  </si>
  <si>
    <r>
      <rPr>
        <sz val="11"/>
        <color indexed="49"/>
        <rFont val="Arial"/>
        <family val="2"/>
      </rPr>
      <t>Mirzaei, M</t>
    </r>
    <r>
      <rPr>
        <sz val="10"/>
        <color rgb="FF000000"/>
        <rFont val="Tahoma"/>
      </rPr>
      <t xml:space="preserve">. R., M. Kazemi Arababadi, M. H. Asadi and </t>
    </r>
    <r>
      <rPr>
        <sz val="11"/>
        <color indexed="57"/>
        <rFont val="Arial"/>
        <family val="2"/>
      </rPr>
      <t>S. J. Mowla</t>
    </r>
  </si>
  <si>
    <t xml:space="preserve"> Environ Monit Assess</t>
  </si>
  <si>
    <t xml:space="preserve"> Health risk assessment of heavy metal intake due to fish consumption in the Sistan region, Iran</t>
  </si>
  <si>
    <r>
      <rPr>
        <sz val="11"/>
        <color indexed="49"/>
        <rFont val="Arial"/>
        <family val="2"/>
      </rPr>
      <t>Miri, M</t>
    </r>
    <r>
      <rPr>
        <sz val="10"/>
        <color rgb="FF000000"/>
        <rFont val="Tahoma"/>
      </rPr>
      <t>., E. Akbari,</t>
    </r>
    <r>
      <rPr>
        <sz val="11"/>
        <color indexed="60"/>
        <rFont val="Arial"/>
        <family val="2"/>
      </rPr>
      <t xml:space="preserve"> A. Amrane</t>
    </r>
    <r>
      <rPr>
        <sz val="10"/>
        <color rgb="FF000000"/>
        <rFont val="Tahoma"/>
      </rPr>
      <t>, S. J. Jafari, H. Eslami, E. Hoseinzadeh, M. Zarrabi, J. Salimi, M. Sayyad-Arbabi and</t>
    </r>
    <r>
      <rPr>
        <sz val="11"/>
        <color indexed="57"/>
        <rFont val="Arial"/>
        <family val="2"/>
      </rPr>
      <t xml:space="preserve"> M. Taghavi</t>
    </r>
  </si>
  <si>
    <t xml:space="preserve"> J Natl Med Assoc</t>
  </si>
  <si>
    <t xml:space="preserve"> The Effect of MIpaste Plus and Reminpro on Incipient Caries Using DIAGNOdent and SEM: An Invitro Study</t>
  </si>
  <si>
    <r>
      <rPr>
        <sz val="11"/>
        <color indexed="49"/>
        <rFont val="Arial"/>
        <family val="2"/>
      </rPr>
      <t>Bassir, L.,</t>
    </r>
    <r>
      <rPr>
        <sz val="10"/>
        <color rgb="FF000000"/>
        <rFont val="Tahoma"/>
      </rPr>
      <t xml:space="preserve"> </t>
    </r>
    <r>
      <rPr>
        <sz val="11"/>
        <color indexed="57"/>
        <rFont val="Arial"/>
        <family val="2"/>
      </rPr>
      <t>S. Nemati,</t>
    </r>
    <r>
      <rPr>
        <sz val="10"/>
        <color rgb="FF000000"/>
        <rFont val="Tahoma"/>
      </rPr>
      <t xml:space="preserve"> N. Hajalizadeh, and M. Khanehmasjedi</t>
    </r>
  </si>
  <si>
    <t xml:space="preserve"> SB-334867, an orexin receptor 1 antagonist, decreased seizure and anxiety in pentylenetetrazol-kindled rats</t>
  </si>
  <si>
    <r>
      <rPr>
        <sz val="11"/>
        <color indexed="49"/>
        <rFont val="Arial"/>
        <family val="2"/>
      </rPr>
      <t>Kordi Jaz, E</t>
    </r>
    <r>
      <rPr>
        <sz val="10"/>
        <color rgb="FF000000"/>
        <rFont val="Tahoma"/>
      </rPr>
      <t>., A. Moghimi, M. Fereidoni, S. Asadi, A. Shamsizadeh and</t>
    </r>
    <r>
      <rPr>
        <sz val="11"/>
        <color indexed="57"/>
        <rFont val="Arial"/>
        <family val="2"/>
      </rPr>
      <t xml:space="preserve"> A. Roohbakhsh</t>
    </r>
  </si>
  <si>
    <t xml:space="preserve"> Front Pharmacol</t>
  </si>
  <si>
    <t xml:space="preserve"> The Effect of Zataria multiflora on Th1/Th2 and Th17/T Regulatory in a Mouse Model of Allergic Asthma</t>
  </si>
  <si>
    <r>
      <rPr>
        <sz val="11"/>
        <color indexed="49"/>
        <rFont val="Arial"/>
        <family val="2"/>
      </rPr>
      <t>Kianmehr, M</t>
    </r>
    <r>
      <rPr>
        <sz val="10"/>
        <color rgb="FF000000"/>
        <rFont val="Tahoma"/>
      </rPr>
      <t xml:space="preserve">., D. Haghmorad, R. Nosratabadi, A. Rezaei, A. Alavinezhad and </t>
    </r>
    <r>
      <rPr>
        <sz val="11"/>
        <color indexed="57"/>
        <rFont val="Arial"/>
        <family val="2"/>
      </rPr>
      <t>M. H. Boskabady</t>
    </r>
  </si>
  <si>
    <t xml:space="preserve"> Childhood Cancer Patterns in Iran: Challenges and Future Directions</t>
  </si>
  <si>
    <r>
      <rPr>
        <sz val="11"/>
        <color indexed="49"/>
        <rFont val="Arial"/>
        <family val="2"/>
      </rPr>
      <t>Khazae</t>
    </r>
    <r>
      <rPr>
        <sz val="10"/>
        <color rgb="FF000000"/>
        <rFont val="Tahoma"/>
      </rPr>
      <t>i, S., S. Khazaei, K. Mansori and</t>
    </r>
    <r>
      <rPr>
        <sz val="11"/>
        <color indexed="57"/>
        <rFont val="Arial"/>
        <family val="2"/>
      </rPr>
      <t xml:space="preserve"> E. Ayubi</t>
    </r>
  </si>
  <si>
    <t xml:space="preserve"> Pertussis Incidence by Time, Province and Age Group in Iran, 2006-2011</t>
  </si>
  <si>
    <r>
      <rPr>
        <sz val="11"/>
        <color indexed="49"/>
        <rFont val="Arial"/>
        <family val="2"/>
      </rPr>
      <t>Khazaei, S</t>
    </r>
    <r>
      <rPr>
        <sz val="10"/>
        <color rgb="FF000000"/>
        <rFont val="Tahoma"/>
      </rPr>
      <t xml:space="preserve">., </t>
    </r>
    <r>
      <rPr>
        <sz val="11"/>
        <color indexed="57"/>
        <rFont val="Arial"/>
        <family val="2"/>
      </rPr>
      <t>E. Ayubi</t>
    </r>
    <r>
      <rPr>
        <sz val="10"/>
        <color rgb="FF000000"/>
        <rFont val="Tahoma"/>
      </rPr>
      <t>, K. Mansori and S. Khazaei</t>
    </r>
  </si>
  <si>
    <t xml:space="preserve"> Behav Brain Res</t>
  </si>
  <si>
    <t xml:space="preserve"> Protective effect of atorvastatin on d-galactose-induced aging model in mice</t>
  </si>
  <si>
    <r>
      <rPr>
        <sz val="11"/>
        <color indexed="49"/>
        <rFont val="Arial"/>
        <family val="2"/>
      </rPr>
      <t>Kaviani, E</t>
    </r>
    <r>
      <rPr>
        <sz val="10"/>
        <color rgb="FF000000"/>
        <rFont val="Tahoma"/>
      </rPr>
      <t>., M. Rahmani, A. Kaeidi, A. Shamsizadeh, M. Allahtavakoli, N. Mozafari and</t>
    </r>
    <r>
      <rPr>
        <sz val="11"/>
        <color indexed="57"/>
        <rFont val="Arial"/>
        <family val="2"/>
      </rPr>
      <t xml:space="preserve"> I. Fatemi</t>
    </r>
  </si>
  <si>
    <t xml:space="preserve"> Immunol Lett</t>
  </si>
  <si>
    <t xml:space="preserve"> Evaluating of OCT-4 and NANOG was differentially regulated by a new derivative indole in leukemia cell line</t>
  </si>
  <si>
    <r>
      <rPr>
        <sz val="11"/>
        <color indexed="49"/>
        <rFont val="Arial"/>
        <family val="2"/>
      </rPr>
      <t>Karimabad, M</t>
    </r>
    <r>
      <rPr>
        <sz val="10"/>
        <color rgb="FF000000"/>
        <rFont val="Tahoma"/>
      </rPr>
      <t>. N., M. Mahmoodi, A. Jafarzadeh, A. Darehkordi, M. R. Hajizadeh, H. Khorramdelazad, A. R. Sayadi, F. Rahmani and</t>
    </r>
    <r>
      <rPr>
        <sz val="11"/>
        <color indexed="57"/>
        <rFont val="Arial"/>
        <family val="2"/>
      </rPr>
      <t xml:space="preserve"> G. Hassanshahi</t>
    </r>
  </si>
  <si>
    <t xml:space="preserve"> The novel Indole-3-formaldehyde (2-AITFEI-3-F) is involved in processes of apoptosis induction?</t>
  </si>
  <si>
    <r>
      <rPr>
        <sz val="11"/>
        <color indexed="49"/>
        <rFont val="Arial"/>
        <family val="2"/>
      </rPr>
      <t>Karimabad, M</t>
    </r>
    <r>
      <rPr>
        <sz val="10"/>
        <color rgb="FF000000"/>
        <rFont val="Tahoma"/>
      </rPr>
      <t>. N., M. Mahmoodi, A. Jafarzadeh, A. Darehkordi, M. R. Hajizadeh, H. Khorramdelazad, S. K. Falahati-Pour and</t>
    </r>
    <r>
      <rPr>
        <sz val="11"/>
        <color indexed="57"/>
        <rFont val="Arial"/>
        <family val="2"/>
      </rPr>
      <t xml:space="preserve"> G. Hassanshahi</t>
    </r>
  </si>
  <si>
    <t xml:space="preserve"> International Journal of Diabetes in Developing Countries</t>
  </si>
  <si>
    <t xml:space="preserve"> Genetic variation, biological structure, sources, and fundamental parts played by CXCL12 in pathophysiology of type 1 diabetes mellitus</t>
  </si>
  <si>
    <r>
      <rPr>
        <sz val="11"/>
        <color indexed="49"/>
        <rFont val="Arial"/>
        <family val="2"/>
      </rPr>
      <t>Karimabad, M</t>
    </r>
    <r>
      <rPr>
        <sz val="10"/>
        <color rgb="FF000000"/>
        <rFont val="Tahoma"/>
      </rPr>
      <t xml:space="preserve">. N., H. Khoramdelazad and </t>
    </r>
    <r>
      <rPr>
        <sz val="11"/>
        <color indexed="57"/>
        <rFont val="Arial"/>
        <family val="2"/>
      </rPr>
      <t>G. Hassanshahi</t>
    </r>
  </si>
  <si>
    <t xml:space="preserve"> Nurses' professional competency and organizational commitment: Is it important for human resource management?</t>
  </si>
  <si>
    <r>
      <rPr>
        <sz val="11"/>
        <color indexed="49"/>
        <rFont val="Arial"/>
        <family val="2"/>
      </rPr>
      <t>Karami, A</t>
    </r>
    <r>
      <rPr>
        <sz val="10"/>
        <color rgb="FF000000"/>
        <rFont val="Tahoma"/>
      </rPr>
      <t xml:space="preserve">., </t>
    </r>
    <r>
      <rPr>
        <sz val="11"/>
        <color indexed="57"/>
        <rFont val="Arial"/>
        <family val="2"/>
      </rPr>
      <t xml:space="preserve">J. Farokhzadian </t>
    </r>
    <r>
      <rPr>
        <sz val="10"/>
        <color rgb="FF000000"/>
        <rFont val="Tahoma"/>
      </rPr>
      <t xml:space="preserve">and </t>
    </r>
    <r>
      <rPr>
        <sz val="11"/>
        <color indexed="53"/>
        <rFont val="Arial"/>
        <family val="2"/>
      </rPr>
      <t>G. Foroughameri</t>
    </r>
  </si>
  <si>
    <t xml:space="preserve"> Iran J Kidney Dis</t>
  </si>
  <si>
    <t xml:space="preserve"> Protective Effect of Thymoquinone Against Morphine Injuries to Kidneys of Mice</t>
  </si>
  <si>
    <r>
      <rPr>
        <sz val="11"/>
        <color indexed="49"/>
        <rFont val="Arial"/>
        <family val="2"/>
      </rPr>
      <t>Jalili, C</t>
    </r>
    <r>
      <rPr>
        <sz val="10"/>
        <color rgb="FF000000"/>
        <rFont val="Tahoma"/>
      </rPr>
      <t xml:space="preserve">., M. R. Salahshoor, M. Hoseini, S. Roshankhah, M. Sohrabi and </t>
    </r>
    <r>
      <rPr>
        <sz val="11"/>
        <color indexed="57"/>
        <rFont val="Arial"/>
        <family val="2"/>
      </rPr>
      <t>A. Shabanizadeh</t>
    </r>
  </si>
  <si>
    <t xml:space="preserve"> Journal of Molecular Liquids</t>
  </si>
  <si>
    <t xml:space="preserve"> Separation and preconcentration of hemin from serum samples followed by voltammetric determination</t>
  </si>
  <si>
    <r>
      <rPr>
        <sz val="11"/>
        <color indexed="49"/>
        <rFont val="Arial"/>
        <family val="2"/>
      </rPr>
      <t>Jahromi, Z</t>
    </r>
    <r>
      <rPr>
        <sz val="10"/>
        <color rgb="FF000000"/>
        <rFont val="Tahoma"/>
      </rPr>
      <t xml:space="preserve">., </t>
    </r>
    <r>
      <rPr>
        <sz val="11"/>
        <color indexed="57"/>
        <rFont val="Arial"/>
        <family val="2"/>
      </rPr>
      <t>T. Shamspur</t>
    </r>
    <r>
      <rPr>
        <sz val="10"/>
        <color rgb="FF000000"/>
        <rFont val="Tahoma"/>
      </rPr>
      <t xml:space="preserve">, A. Mostafavi and </t>
    </r>
    <r>
      <rPr>
        <sz val="11"/>
        <color indexed="53"/>
        <rFont val="Arial"/>
        <family val="2"/>
      </rPr>
      <t>M. Mohamadi</t>
    </r>
  </si>
  <si>
    <t xml:space="preserve"> J Sep Sci</t>
  </si>
  <si>
    <t xml:space="preserve"> Magnetic ionic liquid assisted single-drop microextraction of ascorbic acid before its voltammetric determination</t>
  </si>
  <si>
    <r>
      <rPr>
        <sz val="11"/>
        <color indexed="49"/>
        <rFont val="Arial"/>
        <family val="2"/>
      </rPr>
      <t>Jahromi, Z</t>
    </r>
    <r>
      <rPr>
        <sz val="10"/>
        <color rgb="FF000000"/>
        <rFont val="Tahoma"/>
      </rPr>
      <t>., A. Mostafavi, T. Shamspur and</t>
    </r>
    <r>
      <rPr>
        <sz val="11"/>
        <color indexed="57"/>
        <rFont val="Arial"/>
        <family val="2"/>
      </rPr>
      <t xml:space="preserve"> M. Mohamadim</t>
    </r>
  </si>
  <si>
    <t xml:space="preserve"> Clin Res Hepatol Gastroenterol</t>
  </si>
  <si>
    <t xml:space="preserve"> The association of the vitamin D status with the persistence of anti-HBs antibody at 20years after primary vaccination with recombinant hepatitis B vaccine in infancy</t>
  </si>
  <si>
    <r>
      <rPr>
        <sz val="11"/>
        <color indexed="57"/>
        <rFont val="Arial"/>
        <family val="2"/>
      </rPr>
      <t>Jafarzadeh, A</t>
    </r>
    <r>
      <rPr>
        <sz val="10"/>
        <color rgb="FF000000"/>
        <rFont val="Tahoma"/>
      </rPr>
      <t>., J. Keshavarz, M. Bagheri-Jamebozorgi, M. Nemati, R. Frootan and F. Shokri</t>
    </r>
  </si>
  <si>
    <t xml:space="preserve"> Ginger extract modulates the expression of IL-12 and TGF-beta in the central nervous system and serum of mice with experimental autoimmune encephalomyelitis</t>
  </si>
  <si>
    <r>
      <rPr>
        <sz val="11"/>
        <color indexed="57"/>
        <rFont val="Arial"/>
        <family val="2"/>
      </rPr>
      <t>Jafarzadeh, A</t>
    </r>
    <r>
      <rPr>
        <sz val="10"/>
        <color rgb="FF000000"/>
        <rFont val="Tahoma"/>
      </rPr>
      <t>., R. Ahangar-Parvin, M. Nemat, Z. Taghipour, A. Shamsizadeh, F. Ayoobi and Z. M. Hassan</t>
    </r>
  </si>
  <si>
    <t xml:space="preserve"> Cytotechnology</t>
  </si>
  <si>
    <t xml:space="preserve"> Persian shallot, Allium hirtifolium Boiss, induced apoptosis in human hepatocellular carcinoma cells</t>
  </si>
  <si>
    <r>
      <rPr>
        <sz val="11"/>
        <color indexed="49"/>
        <rFont val="Arial"/>
        <family val="2"/>
      </rPr>
      <t>Hosseini, F</t>
    </r>
    <r>
      <rPr>
        <sz val="10"/>
        <color rgb="FF000000"/>
        <rFont val="Tahoma"/>
      </rPr>
      <t>. S., S. K. Falahati-Pour, M. R. Hajizadeh, A. Khoshdel, M. R. Mirzaei, H. Ahmadirad, R. Behroozi, N. Jafari and</t>
    </r>
    <r>
      <rPr>
        <sz val="11"/>
        <color indexed="57"/>
        <rFont val="Arial"/>
        <family val="2"/>
      </rPr>
      <t xml:space="preserve"> M. Mahmoodi</t>
    </r>
  </si>
  <si>
    <t xml:space="preserve"> Tropical Journal of Pharmaceutical Research</t>
  </si>
  <si>
    <t xml:space="preserve"> Generation of truncated recombinant form of tumor necrosis factor receptor-1 to produce cancer vaccine</t>
  </si>
  <si>
    <r>
      <rPr>
        <sz val="11"/>
        <color indexed="49"/>
        <rFont val="Arial"/>
        <family val="2"/>
      </rPr>
      <t>Hatamihanza, H</t>
    </r>
    <r>
      <rPr>
        <sz val="10"/>
        <color rgb="FF000000"/>
        <rFont val="Tahoma"/>
      </rPr>
      <t xml:space="preserve">., </t>
    </r>
    <r>
      <rPr>
        <sz val="11"/>
        <color indexed="57"/>
        <rFont val="Arial"/>
        <family val="2"/>
      </rPr>
      <t>M. Hashemi</t>
    </r>
    <r>
      <rPr>
        <sz val="10"/>
        <color rgb="FF000000"/>
        <rFont val="Tahoma"/>
      </rPr>
      <t>, A. Akbarzadeh, F. Fotouhi, B. Farahmand and H. Ebrahimi Shahmabadi</t>
    </r>
  </si>
  <si>
    <t xml:space="preserve"> Neurol Sci</t>
  </si>
  <si>
    <t xml:space="preserve"> The effect of Wi-Fi electromagnetic waves in unimodal and multimodal object recognition tasks in male rats</t>
  </si>
  <si>
    <r>
      <rPr>
        <sz val="11"/>
        <color indexed="49"/>
        <rFont val="Arial"/>
        <family val="2"/>
      </rPr>
      <t>Hassanshahi, A</t>
    </r>
    <r>
      <rPr>
        <sz val="10"/>
        <color rgb="FF000000"/>
        <rFont val="Tahoma"/>
      </rPr>
      <t xml:space="preserve">., S. A. Shafeie, I. Fatemi, E. Hassanshahi, M. Allahtavakoli, M. Shabani, A. Roohbakhsh and </t>
    </r>
    <r>
      <rPr>
        <sz val="11"/>
        <color indexed="57"/>
        <rFont val="Arial"/>
        <family val="2"/>
      </rPr>
      <t>A. Shamsizadeh</t>
    </r>
  </si>
  <si>
    <t xml:space="preserve"> Inhibition of transient receptor potential vanilloid-1 confers neuroprotection, reduces tumor necrosis factor-alpha, and increases IL-10 in a rat stroke model</t>
  </si>
  <si>
    <r>
      <rPr>
        <sz val="11"/>
        <color indexed="49"/>
        <rFont val="Arial"/>
        <family val="2"/>
      </rPr>
      <t>Hakimizadeh, E</t>
    </r>
    <r>
      <rPr>
        <sz val="10"/>
        <color rgb="FF000000"/>
        <rFont val="Tahoma"/>
      </rPr>
      <t xml:space="preserve">., A. Shamsizadeh, A. Roohbakhsh, M. K. Arababadi, M. R. Hajizadeh, M. Shariati, M. R. Rahmani and </t>
    </r>
    <r>
      <rPr>
        <sz val="11"/>
        <color indexed="57"/>
        <rFont val="Arial"/>
        <family val="2"/>
      </rPr>
      <t>M. Allahtavakoli</t>
    </r>
  </si>
  <si>
    <t xml:space="preserve"> Iran J Basic Med Sci</t>
  </si>
  <si>
    <t xml:space="preserve"> TRPV1 receptor-mediated expression of Toll-like receptors 2 and 4 following permanent middle cerebral artery occlusion in rats</t>
  </si>
  <si>
    <r>
      <rPr>
        <sz val="11"/>
        <color indexed="49"/>
        <rFont val="Arial"/>
        <family val="2"/>
      </rPr>
      <t>Hakimizadeh, E</t>
    </r>
    <r>
      <rPr>
        <sz val="10"/>
        <color rgb="FF000000"/>
        <rFont val="Tahoma"/>
      </rPr>
      <t xml:space="preserve">., A. Shamsizadeh, A. Roohbakhsh, M. K. Arababadi, M. R. Hajizadeh, M. Shariati, I. Fatemi, A. Moghadam-Ahmadi, G. Bazmandegan, H. Rezazadeh and </t>
    </r>
    <r>
      <rPr>
        <sz val="11"/>
        <color indexed="57"/>
        <rFont val="Arial"/>
        <family val="2"/>
      </rPr>
      <t>M. Allahtavakoli</t>
    </r>
  </si>
  <si>
    <t xml:space="preserve"> The effect of orexin-A on motor and cognitive functions in a rat model of Parkinson's disease</t>
  </si>
  <si>
    <r>
      <rPr>
        <sz val="11"/>
        <color indexed="49"/>
        <rFont val="Arial"/>
        <family val="2"/>
      </rPr>
      <t>Hadadianpour, Z</t>
    </r>
    <r>
      <rPr>
        <sz val="10"/>
        <color rgb="FF000000"/>
        <rFont val="Tahoma"/>
      </rPr>
      <t>., F. Fatehi, F. Ayoobi, A. Kaeidi, A. Shamsizadeh and</t>
    </r>
    <r>
      <rPr>
        <sz val="11"/>
        <color indexed="57"/>
        <rFont val="Arial"/>
        <family val="2"/>
      </rPr>
      <t xml:space="preserve"> I. Fatemi</t>
    </r>
  </si>
  <si>
    <t xml:space="preserve"> J Arthropod Borne Dis</t>
  </si>
  <si>
    <t xml:space="preserve"> Current Susceptibility Status of Anopheles stephensi (Diptera: Culicidae) to Different Imagicides in a Malarious Area, Southeastern of Iran</t>
  </si>
  <si>
    <r>
      <rPr>
        <sz val="11"/>
        <color indexed="49"/>
        <rFont val="Arial"/>
        <family val="2"/>
      </rPr>
      <t>Gorouhi, M. A</t>
    </r>
    <r>
      <rPr>
        <sz val="10"/>
        <color rgb="FF000000"/>
        <rFont val="Tahoma"/>
      </rPr>
      <t>., H.</t>
    </r>
    <r>
      <rPr>
        <sz val="11"/>
        <color indexed="57"/>
        <rFont val="Arial"/>
        <family val="2"/>
      </rPr>
      <t xml:space="preserve"> Vatandoost, M</t>
    </r>
    <r>
      <rPr>
        <sz val="10"/>
        <color rgb="FF000000"/>
        <rFont val="Tahoma"/>
      </rPr>
      <t>.</t>
    </r>
    <r>
      <rPr>
        <sz val="11"/>
        <color indexed="53"/>
        <rFont val="Arial"/>
        <family val="2"/>
      </rPr>
      <t xml:space="preserve"> A. Oshaghi,</t>
    </r>
    <r>
      <rPr>
        <sz val="10"/>
        <color rgb="FF000000"/>
        <rFont val="Tahoma"/>
      </rPr>
      <t xml:space="preserve"> A. Raeisi, A. A. Enayati, H. Mirhendi, A. A. Hanafi-Bojd, M. R. Abai, Y. Salim-Abadi and F. Rafi</t>
    </r>
  </si>
  <si>
    <t xml:space="preserve"> The Role of Interleukin-17A (IL-17A) in Depression</t>
  </si>
  <si>
    <r>
      <rPr>
        <sz val="11"/>
        <color indexed="49"/>
        <rFont val="Arial"/>
        <family val="2"/>
      </rPr>
      <t>Fathalizadeh, J</t>
    </r>
    <r>
      <rPr>
        <sz val="10"/>
        <color rgb="FF000000"/>
        <rFont val="Tahoma"/>
      </rPr>
      <t xml:space="preserve">., H. Fathalizadeh, M. Mirzabeigi, H. Hakimi and </t>
    </r>
    <r>
      <rPr>
        <sz val="11"/>
        <color indexed="57"/>
        <rFont val="Arial"/>
        <family val="2"/>
      </rPr>
      <t>M. Kazemi Arababadi</t>
    </r>
  </si>
  <si>
    <t xml:space="preserve"> Ren Fail</t>
  </si>
  <si>
    <t xml:space="preserve"> Protective effect of hydroalcoholic extract of Pistacia vera against gentamicin-induced nephrotoxicity in rats</t>
  </si>
  <si>
    <r>
      <rPr>
        <sz val="11"/>
        <color indexed="49"/>
        <rFont val="Arial"/>
        <family val="2"/>
      </rPr>
      <t>Ehsani, V</t>
    </r>
    <r>
      <rPr>
        <sz val="10"/>
        <color rgb="FF000000"/>
        <rFont val="Tahoma"/>
      </rPr>
      <t>., M. Amirteimoury, Z. Taghipour, A. Shamsizadeh, G. Bazmandegan, A. Rahnama, F. Khajehasani and</t>
    </r>
    <r>
      <rPr>
        <sz val="11"/>
        <color indexed="57"/>
        <rFont val="Arial"/>
        <family val="2"/>
      </rPr>
      <t xml:space="preserve"> I. Fatemi</t>
    </r>
  </si>
  <si>
    <t xml:space="preserve"> Eur J Med Chem</t>
  </si>
  <si>
    <t xml:space="preserve"> Synthesis and structure elucidation of novel salophen-based dioxo-uranium(VI) complexes: In-vitro and in-silico studies of their DNA/BSA-binding properties and anticancer activity</t>
  </si>
  <si>
    <r>
      <rPr>
        <sz val="11"/>
        <color indexed="49"/>
        <rFont val="Arial"/>
        <family val="2"/>
      </rPr>
      <t>Ebrahimipour, S</t>
    </r>
    <r>
      <rPr>
        <sz val="10"/>
        <color rgb="FF000000"/>
        <rFont val="Tahoma"/>
      </rPr>
      <t>. Y.,</t>
    </r>
    <r>
      <rPr>
        <sz val="11"/>
        <color indexed="57"/>
        <rFont val="Arial"/>
        <family val="2"/>
      </rPr>
      <t xml:space="preserve"> M. Mohamadi</t>
    </r>
    <r>
      <rPr>
        <sz val="10"/>
        <color rgb="FF000000"/>
        <rFont val="Tahoma"/>
      </rPr>
      <t xml:space="preserve">, </t>
    </r>
    <r>
      <rPr>
        <sz val="11"/>
        <color indexed="53"/>
        <rFont val="Arial"/>
        <family val="2"/>
      </rPr>
      <t>M. Torkzadeh Mahani</t>
    </r>
    <r>
      <rPr>
        <sz val="10"/>
        <color rgb="FF000000"/>
        <rFont val="Tahoma"/>
      </rPr>
      <t xml:space="preserve">, J. </t>
    </r>
    <r>
      <rPr>
        <sz val="11"/>
        <color indexed="60"/>
        <rFont val="Arial"/>
        <family val="2"/>
      </rPr>
      <t>Simpson, J.</t>
    </r>
    <r>
      <rPr>
        <sz val="10"/>
        <color rgb="FF000000"/>
        <rFont val="Tahoma"/>
      </rPr>
      <t xml:space="preserve"> </t>
    </r>
    <r>
      <rPr>
        <sz val="11"/>
        <color indexed="60"/>
        <rFont val="Arial"/>
        <family val="2"/>
      </rPr>
      <t>T. Mague</t>
    </r>
    <r>
      <rPr>
        <sz val="10"/>
        <color rgb="FF000000"/>
        <rFont val="Tahoma"/>
      </rPr>
      <t xml:space="preserve"> and I. Sheikhshoaei</t>
    </r>
  </si>
  <si>
    <t xml:space="preserve"> Microchimica Acta</t>
  </si>
  <si>
    <t xml:space="preserve"> Electrochemical sandwich immunoassay for the prostate specific antigen using a polyclonal antibody conjugated to thionine and horseradish peroxidase</t>
  </si>
  <si>
    <r>
      <rPr>
        <sz val="11"/>
        <color indexed="49"/>
        <rFont val="Arial"/>
        <family val="2"/>
      </rPr>
      <t>Biniaz, Z</t>
    </r>
    <r>
      <rPr>
        <sz val="10"/>
        <color rgb="FF000000"/>
        <rFont val="Tahoma"/>
      </rPr>
      <t xml:space="preserve">., A. Mostafavi, </t>
    </r>
    <r>
      <rPr>
        <sz val="11"/>
        <color indexed="57"/>
        <rFont val="Arial"/>
        <family val="2"/>
      </rPr>
      <t>T. Shamspur,</t>
    </r>
    <r>
      <rPr>
        <sz val="10"/>
        <color rgb="FF000000"/>
        <rFont val="Tahoma"/>
      </rPr>
      <t xml:space="preserve"> M. Torkzadeh-Mahani and </t>
    </r>
    <r>
      <rPr>
        <sz val="11"/>
        <color indexed="53"/>
        <rFont val="Arial"/>
        <family val="2"/>
      </rPr>
      <t>M. Mohamadi</t>
    </r>
  </si>
  <si>
    <t xml:space="preserve"> Brown propolis attenuates cerebral ischemia-induced oxidative damage via affecting antioxidant enzyme system in mice</t>
  </si>
  <si>
    <r>
      <rPr>
        <sz val="11"/>
        <color indexed="49"/>
        <rFont val="Arial"/>
        <family val="2"/>
      </rPr>
      <t>Bazmandegan, G</t>
    </r>
    <r>
      <rPr>
        <sz val="10"/>
        <color rgb="FF000000"/>
        <rFont val="Tahoma"/>
      </rPr>
      <t xml:space="preserve">., M. T. Boroushaki, A. Shamsizadeh, F. Ayoobi, E. Hakimizadeh and </t>
    </r>
    <r>
      <rPr>
        <sz val="11"/>
        <color indexed="57"/>
        <rFont val="Arial"/>
        <family val="2"/>
      </rPr>
      <t>M. Allahtavakoli</t>
    </r>
  </si>
  <si>
    <t xml:space="preserve"> The role of transient receptor potential vanilloid type 1 in unimodal and multimodal object recognition task in rats</t>
  </si>
  <si>
    <r>
      <rPr>
        <sz val="11"/>
        <color indexed="49"/>
        <rFont val="Arial"/>
        <family val="2"/>
      </rPr>
      <t>Bannazadeh, M</t>
    </r>
    <r>
      <rPr>
        <sz val="10"/>
        <color rgb="FF000000"/>
        <rFont val="Tahoma"/>
      </rPr>
      <t xml:space="preserve">., F. Fatehi, I. Fatemi, A. Roohbakhsh, M. Allahtavakoli, M. Nasiri, M. Azin and </t>
    </r>
    <r>
      <rPr>
        <sz val="11"/>
        <color indexed="57"/>
        <rFont val="Arial"/>
        <family val="2"/>
      </rPr>
      <t>A. Shamsizadeh</t>
    </r>
  </si>
  <si>
    <t xml:space="preserve"> Evaluation of the effects of anti-psychotic drugs on the expression of CD68 on the peripheral blood monocytes of Alzheimer patients with psychotic symptoms</t>
  </si>
  <si>
    <r>
      <rPr>
        <sz val="11"/>
        <color indexed="49"/>
        <rFont val="Arial"/>
        <family val="2"/>
      </rPr>
      <t>Bahramabadi, R</t>
    </r>
    <r>
      <rPr>
        <sz val="10"/>
        <color rgb="FF000000"/>
        <rFont val="Tahoma"/>
      </rPr>
      <t xml:space="preserve">., M. </t>
    </r>
    <r>
      <rPr>
        <sz val="11"/>
        <color indexed="57"/>
        <rFont val="Arial"/>
        <family val="2"/>
      </rPr>
      <t>Samadi, A</t>
    </r>
    <r>
      <rPr>
        <sz val="10"/>
        <color rgb="FF000000"/>
        <rFont val="Tahoma"/>
      </rPr>
      <t>. Vakilian, E. Jafari, M. S. Fathollahi and M. K. Arababadi</t>
    </r>
  </si>
  <si>
    <t xml:space="preserve"> Intensive Crit Care Nurs</t>
  </si>
  <si>
    <t xml:space="preserve"> Effects of technology on nursing care and caring attributes of a sample of Iranian critical care nurses</t>
  </si>
  <si>
    <r>
      <rPr>
        <sz val="11"/>
        <color indexed="40"/>
        <rFont val="Arial"/>
        <family val="2"/>
      </rPr>
      <t>Bagherian, B.</t>
    </r>
    <r>
      <rPr>
        <sz val="11"/>
        <rFont val="Arial"/>
        <family val="2"/>
      </rPr>
      <t xml:space="preserve">, S. Sabzevari, </t>
    </r>
    <r>
      <rPr>
        <sz val="11"/>
        <color indexed="17"/>
        <rFont val="Arial"/>
        <family val="2"/>
      </rPr>
      <t>T. Mirzaei</t>
    </r>
    <r>
      <rPr>
        <sz val="11"/>
        <rFont val="Arial"/>
        <family val="2"/>
      </rPr>
      <t>, A. Ravari</t>
    </r>
  </si>
  <si>
    <t xml:space="preserve"> Comment on "Potential Effects of Calcium Binding Protein S100A12 on Severity Evaluation and Curative Effect of Severe Acute Pancreatitis"</t>
  </si>
  <si>
    <r>
      <rPr>
        <sz val="11"/>
        <color indexed="57"/>
        <rFont val="Arial"/>
        <family val="2"/>
      </rPr>
      <t>Bagheri, V</t>
    </r>
    <r>
      <rPr>
        <sz val="10"/>
        <color rgb="FF000000"/>
        <rFont val="Tahoma"/>
      </rPr>
      <t xml:space="preserve">. and </t>
    </r>
    <r>
      <rPr>
        <sz val="11"/>
        <color indexed="60"/>
        <rFont val="Arial"/>
        <family val="2"/>
      </rPr>
      <t>C. L. Geczy</t>
    </r>
  </si>
  <si>
    <t>Short Communication</t>
  </si>
  <si>
    <t xml:space="preserve"> S100A12: Friend or foe in pulmonary tuberculosis?</t>
  </si>
  <si>
    <t>Bagheri, V.</t>
  </si>
  <si>
    <t xml:space="preserve"> International Journal of Polymeric Materials and Polymeric Biomaterials</t>
  </si>
  <si>
    <t xml:space="preserve"> Synthesis and characterization of polyethylene glycols conjugated to polybutylcyanoacrylate nanoparticles</t>
  </si>
  <si>
    <r>
      <rPr>
        <sz val="11"/>
        <color indexed="49"/>
        <rFont val="Arial"/>
        <family val="2"/>
      </rPr>
      <t>Babaei, F</t>
    </r>
    <r>
      <rPr>
        <sz val="10"/>
        <color rgb="FF000000"/>
        <rFont val="Tahoma"/>
      </rPr>
      <t>., S. E. Alavi,</t>
    </r>
    <r>
      <rPr>
        <sz val="11"/>
        <color indexed="57"/>
        <rFont val="Arial"/>
        <family val="2"/>
      </rPr>
      <t xml:space="preserve"> H. Ebrahimi Shahmabadi</t>
    </r>
    <r>
      <rPr>
        <sz val="10"/>
        <color rgb="FF000000"/>
        <rFont val="Tahoma"/>
      </rPr>
      <t xml:space="preserve"> and A. Akbarzadeh</t>
    </r>
  </si>
  <si>
    <t xml:space="preserve"> Bio-effectiveness of the main flavonoids of Achillea millefolium in the pathophysiology of neurodegenerative disorders- a review</t>
  </si>
  <si>
    <r>
      <rPr>
        <sz val="11"/>
        <color indexed="49"/>
        <rFont val="Arial"/>
        <family val="2"/>
      </rPr>
      <t>Ayoobi, F</t>
    </r>
    <r>
      <rPr>
        <sz val="10"/>
        <color rgb="FF000000"/>
        <rFont val="Tahoma"/>
      </rPr>
      <t xml:space="preserve">., A. Shamsizadeh, I. Fatemi, A. Vakilian, M. Allahtavakoli, G. Hassanshahi and </t>
    </r>
    <r>
      <rPr>
        <sz val="11"/>
        <color indexed="57"/>
        <rFont val="Arial"/>
        <family val="2"/>
      </rPr>
      <t>A. Moghadam-Ahmadi</t>
    </r>
  </si>
  <si>
    <t xml:space="preserve"> J Oral Sci</t>
  </si>
  <si>
    <t xml:space="preserve"> In vivo study of antifungal effects of low-molecular-weight chitosan against Candida albicans</t>
  </si>
  <si>
    <r>
      <rPr>
        <sz val="11"/>
        <color indexed="57"/>
        <rFont val="Arial"/>
        <family val="2"/>
      </rPr>
      <t>Atai</t>
    </r>
    <r>
      <rPr>
        <sz val="10"/>
        <color rgb="FF000000"/>
        <rFont val="Tahoma"/>
      </rPr>
      <t>, Z., M. Atai, J. Amini and N. Salehi</t>
    </r>
  </si>
  <si>
    <t xml:space="preserve"> Viral Immunol</t>
  </si>
  <si>
    <t xml:space="preserve"> Evaluation of NLRC4, NLRP1, and NLRP3, as Components of Inflammasomes, in Chronic Hepatitis B Virus-Infected Patients</t>
  </si>
  <si>
    <r>
      <rPr>
        <sz val="11"/>
        <color indexed="49"/>
        <rFont val="Arial"/>
        <family val="2"/>
      </rPr>
      <t>Askari, A</t>
    </r>
    <r>
      <rPr>
        <sz val="10"/>
        <color rgb="FF000000"/>
        <rFont val="Tahoma"/>
      </rPr>
      <t>., R. Nosratabadi, M. Khaleghinia, N. Zainodini,</t>
    </r>
    <r>
      <rPr>
        <sz val="11"/>
        <color indexed="60"/>
        <rFont val="Arial"/>
        <family val="2"/>
      </rPr>
      <t xml:space="preserve"> D. Kennedy, </t>
    </r>
    <r>
      <rPr>
        <sz val="10"/>
        <color rgb="FF000000"/>
        <rFont val="Tahoma"/>
      </rPr>
      <t xml:space="preserve">Z. Shabani and M. </t>
    </r>
    <r>
      <rPr>
        <sz val="11"/>
        <color indexed="57"/>
        <rFont val="Arial"/>
        <family val="2"/>
      </rPr>
      <t>Kazemi Arababadi</t>
    </r>
  </si>
  <si>
    <t xml:space="preserve"> Prog Neuropsychopharmacol Biol Psychiatry</t>
  </si>
  <si>
    <t xml:space="preserve"> Oxytocin mitigated the depressive-like behaviors of maternal separation stress through modulating mitochondrial function and neuroinflammation</t>
  </si>
  <si>
    <r>
      <rPr>
        <sz val="11"/>
        <color indexed="49"/>
        <rFont val="Arial"/>
        <family val="2"/>
      </rPr>
      <t>Amini-Khoei, H</t>
    </r>
    <r>
      <rPr>
        <sz val="10"/>
        <color rgb="FF000000"/>
        <rFont val="Tahoma"/>
      </rPr>
      <t xml:space="preserve">., A. Mohammadi-Asl, S. Amiri, M. J. Hosseini, M. Momeny, M. Hassanipour, M. Rastegar, A. Haj-Mirzaian, A. H. Mirzaian, H. Sanjarimoghaddam, S. E. Mehr and A. </t>
    </r>
    <r>
      <rPr>
        <sz val="11"/>
        <color indexed="57"/>
        <rFont val="Arial"/>
        <family val="2"/>
      </rPr>
      <t>R. Dehpour</t>
    </r>
  </si>
  <si>
    <t xml:space="preserve"> Toxin Reviews</t>
  </si>
  <si>
    <t xml:space="preserve"> A study on oxidative stress, hematological and biochemical parameters in copper smelter workers</t>
  </si>
  <si>
    <r>
      <rPr>
        <sz val="11"/>
        <color indexed="49"/>
        <rFont val="Arial"/>
        <family val="2"/>
      </rPr>
      <t>Alishahi, M</t>
    </r>
    <r>
      <rPr>
        <sz val="10"/>
        <color rgb="FF000000"/>
        <rFont val="Tahoma"/>
      </rPr>
      <t>., A.</t>
    </r>
    <r>
      <rPr>
        <sz val="11"/>
        <color indexed="57"/>
        <rFont val="Arial"/>
        <family val="2"/>
      </rPr>
      <t xml:space="preserve"> A. Malekirad</t>
    </r>
    <r>
      <rPr>
        <sz val="10"/>
        <color rgb="FF000000"/>
        <rFont val="Tahoma"/>
      </rPr>
      <t>, A. Mandegary, M. Abdollahi, A. Mozaffari and M. Ansari</t>
    </r>
  </si>
  <si>
    <t xml:space="preserve"> Effect of electroconvulsive therapy on serum serotonin level in patients with treatment–Resistant major depressive disorder</t>
  </si>
  <si>
    <r>
      <rPr>
        <sz val="11"/>
        <color indexed="57"/>
        <rFont val="Arial"/>
        <family val="2"/>
      </rPr>
      <t>AghaMohammadhasan</t>
    </r>
    <r>
      <rPr>
        <sz val="10"/>
        <color rgb="FF000000"/>
        <rFont val="Tahoma"/>
      </rPr>
      <t>i, P., M. Mokhtaree, M. M. Fatemeh and N. Mohammad</t>
    </r>
  </si>
  <si>
    <t xml:space="preserve"> Food Chem</t>
  </si>
  <si>
    <t xml:space="preserve"> Textural and cargo release attributes of trisodium citrate cross-linked starch hydrogel</t>
  </si>
  <si>
    <r>
      <rPr>
        <sz val="11"/>
        <color indexed="49"/>
        <rFont val="Arial"/>
        <family val="2"/>
      </rPr>
      <t>Abhari</t>
    </r>
    <r>
      <rPr>
        <sz val="10"/>
        <color rgb="FF000000"/>
        <rFont val="Tahoma"/>
      </rPr>
      <t xml:space="preserve">, N., </t>
    </r>
    <r>
      <rPr>
        <sz val="11"/>
        <color indexed="57"/>
        <rFont val="Arial"/>
        <family val="2"/>
      </rPr>
      <t>A. Madadlou,</t>
    </r>
    <r>
      <rPr>
        <sz val="11"/>
        <color indexed="53"/>
        <rFont val="Arial"/>
        <family val="2"/>
      </rPr>
      <t xml:space="preserve"> A. Dini</t>
    </r>
    <r>
      <rPr>
        <sz val="10"/>
        <color rgb="FF000000"/>
        <rFont val="Tahoma"/>
      </rPr>
      <t xml:space="preserve"> and O. Hosseini Naveh</t>
    </r>
  </si>
  <si>
    <t xml:space="preserve"> Structure of starch aerogel as affected by crosslinking and feasibility assessment of the aerogel for an anti-fungal volatile release</t>
  </si>
  <si>
    <r>
      <rPr>
        <sz val="11"/>
        <color indexed="49"/>
        <rFont val="Arial"/>
        <family val="2"/>
      </rPr>
      <t>Abhari</t>
    </r>
    <r>
      <rPr>
        <sz val="10"/>
        <color rgb="FF000000"/>
        <rFont val="Tahoma"/>
      </rPr>
      <t>, N.,</t>
    </r>
    <r>
      <rPr>
        <sz val="11"/>
        <color indexed="57"/>
        <rFont val="Arial"/>
        <family val="2"/>
      </rPr>
      <t xml:space="preserve"> A. Madadlou</t>
    </r>
    <r>
      <rPr>
        <sz val="10"/>
        <color rgb="FF000000"/>
        <rFont val="Tahoma"/>
      </rPr>
      <t xml:space="preserve"> and A. Dini</t>
    </r>
  </si>
  <si>
    <t xml:space="preserve"> Imaging techniques: new avenues in cancer gene and cell therapy</t>
  </si>
  <si>
    <r>
      <rPr>
        <sz val="11"/>
        <color indexed="49"/>
        <rFont val="Arial"/>
        <family val="2"/>
      </rPr>
      <t>Saadatpour,</t>
    </r>
    <r>
      <rPr>
        <sz val="10"/>
        <color rgb="FF000000"/>
        <rFont val="Tahoma"/>
      </rPr>
      <t xml:space="preserve"> Z., A. Rezaei, H. Ebrahimnejad, B. Baghaei, G. </t>
    </r>
    <r>
      <rPr>
        <sz val="11"/>
        <color indexed="60"/>
        <rFont val="Arial"/>
        <family val="2"/>
      </rPr>
      <t xml:space="preserve">Bjorklund, M. Chartrand, </t>
    </r>
    <r>
      <rPr>
        <sz val="10"/>
        <color rgb="FF000000"/>
        <rFont val="Tahoma"/>
      </rPr>
      <t xml:space="preserve">A. Sahebkar, H. Morovati, </t>
    </r>
    <r>
      <rPr>
        <sz val="11"/>
        <color indexed="57"/>
        <rFont val="Arial"/>
        <family val="2"/>
      </rPr>
      <t xml:space="preserve">H. R. Mirzaei </t>
    </r>
    <r>
      <rPr>
        <sz val="11"/>
        <rFont val="Arial"/>
        <family val="2"/>
      </rPr>
      <t>and</t>
    </r>
    <r>
      <rPr>
        <sz val="11"/>
        <color indexed="17"/>
        <rFont val="Arial"/>
        <family val="2"/>
      </rPr>
      <t xml:space="preserve"> </t>
    </r>
    <r>
      <rPr>
        <sz val="11"/>
        <color indexed="53"/>
        <rFont val="Arial"/>
        <family val="2"/>
      </rPr>
      <t>H. Mirzaei</t>
    </r>
  </si>
  <si>
    <t>Column4</t>
  </si>
  <si>
    <t>Column3</t>
  </si>
  <si>
    <t>Column2</t>
  </si>
  <si>
    <t>Other authors</t>
  </si>
  <si>
    <t>first /Corresponding author</t>
  </si>
  <si>
    <t>Number of authors</t>
  </si>
  <si>
    <t>Total score of article</t>
  </si>
  <si>
    <t>foreign</t>
  </si>
  <si>
    <t>FWCI score</t>
  </si>
  <si>
    <t>FWCI</t>
  </si>
  <si>
    <t>Rank score</t>
  </si>
  <si>
    <t>Q1</t>
  </si>
  <si>
    <t>10%</t>
  </si>
  <si>
    <t>IF</t>
  </si>
  <si>
    <t>coefficient</t>
  </si>
  <si>
    <t>article type</t>
  </si>
  <si>
    <t>basic score</t>
  </si>
  <si>
    <t>Database</t>
  </si>
  <si>
    <t>Journal</t>
  </si>
  <si>
    <t>Title</t>
  </si>
  <si>
    <t>Year</t>
  </si>
  <si>
    <t>Authors</t>
  </si>
  <si>
    <t>Row</t>
  </si>
  <si>
    <t>Volume</t>
  </si>
  <si>
    <t>Issue</t>
  </si>
  <si>
    <t>Pages</t>
  </si>
  <si>
    <t>URL</t>
  </si>
  <si>
    <t>Type</t>
  </si>
  <si>
    <t>type coefficient</t>
  </si>
  <si>
    <t>number of authors</t>
  </si>
  <si>
    <t>total  score</t>
  </si>
  <si>
    <t>corresponding/first authors</t>
  </si>
  <si>
    <t>other authors</t>
  </si>
  <si>
    <t>Column5</t>
  </si>
  <si>
    <r>
      <t xml:space="preserve">Abbasi, M., </t>
    </r>
    <r>
      <rPr>
        <b/>
        <sz val="11"/>
        <color rgb="FFFF0000"/>
        <rFont val="Calibri"/>
        <family val="2"/>
        <scheme val="minor"/>
      </rPr>
      <t>M. Sadeghi</t>
    </r>
    <r>
      <rPr>
        <sz val="10"/>
        <color rgb="FF000000"/>
        <rFont val="Tahoma"/>
      </rPr>
      <t xml:space="preserve"> and A. Salehi</t>
    </r>
  </si>
  <si>
    <t xml:space="preserve"> The Effect of Different Concentrations of Carbamide Peroxide Bleaching Gel on Shear Bond Strength of a Bonded Nanocomposite to Enamel and Dentin</t>
  </si>
  <si>
    <t xml:space="preserve"> Journal of Rafsanjan University of Medical Sciences</t>
  </si>
  <si>
    <t xml:space="preserve"> 145-154</t>
  </si>
  <si>
    <t>http://journal.rums.ac.ir/article-1-3526-en.html</t>
  </si>
  <si>
    <t>Original</t>
  </si>
  <si>
    <r>
      <t xml:space="preserve">Abdollahi, S. H., H. Bakhshi, </t>
    </r>
    <r>
      <rPr>
        <b/>
        <sz val="11"/>
        <color rgb="FFFF0000"/>
        <rFont val="Calibri"/>
        <family val="2"/>
        <scheme val="minor"/>
      </rPr>
      <t>H. Ebrahimi Shahmabadi</t>
    </r>
    <r>
      <rPr>
        <sz val="10"/>
        <color rgb="FF000000"/>
        <rFont val="Tahoma"/>
      </rPr>
      <t xml:space="preserve"> and A. Soltani Nejad</t>
    </r>
  </si>
  <si>
    <t xml:space="preserve"> The Medical Students' Viewpoints in Achieving Clinical Objectives of Medical Education Program in Rafsanjan University of Medical Sciences in 2010: A Short Report</t>
  </si>
  <si>
    <t xml:space="preserve"> 1077-1086</t>
  </si>
  <si>
    <t>http://journal.rums.ac.ir/article-1-3179-en.html</t>
  </si>
  <si>
    <t>Short communication</t>
  </si>
  <si>
    <r>
      <t xml:space="preserve">Ahmadi, Z., </t>
    </r>
    <r>
      <rPr>
        <b/>
        <sz val="11"/>
        <color rgb="FFFF0000"/>
        <rFont val="Calibri"/>
        <family val="2"/>
        <scheme val="minor"/>
      </rPr>
      <t>T. Sadeghi</t>
    </r>
    <r>
      <rPr>
        <sz val="10"/>
        <color rgb="FF000000"/>
        <rFont val="Tahoma"/>
      </rPr>
      <t xml:space="preserve"> and M. Loripoor</t>
    </r>
  </si>
  <si>
    <t xml:space="preserve"> The effect of peer education on self-care behaviors among diabetic patients</t>
  </si>
  <si>
    <t xml:space="preserve"> Iranian Journal of Diabetes and Metabolism</t>
  </si>
  <si>
    <t xml:space="preserve"> 382-391</t>
  </si>
  <si>
    <t>http://ijdld.tums.ac.ir/browse.php?a_id=5474&amp;sid=1&amp;slc_lang=en</t>
  </si>
  <si>
    <r>
      <t xml:space="preserve">Amiresmaili, S., M. Mobini, A. Roohbakhsh, A. Shamsizadeh, F. Amin and </t>
    </r>
    <r>
      <rPr>
        <b/>
        <sz val="11"/>
        <color rgb="FFFF0000"/>
        <rFont val="Calibri"/>
        <family val="2"/>
        <scheme val="minor"/>
      </rPr>
      <t>M. Allahtavakoli</t>
    </r>
  </si>
  <si>
    <t xml:space="preserve"> The effect of a single dose of morphine on muscle fatigue indices in male rats</t>
  </si>
  <si>
    <t xml:space="preserve"> Journal of Birjand University of Medical Sciences</t>
  </si>
  <si>
    <t xml:space="preserve"> 190-197</t>
  </si>
  <si>
    <t>http://journal.bums.ac.ir/browse.php?a_id=1991&amp;sid=1&amp;slc_lang=en</t>
  </si>
  <si>
    <r>
      <t xml:space="preserve">Ayoobi, F., M. R. Rahmani, S. Assar, </t>
    </r>
    <r>
      <rPr>
        <b/>
        <sz val="11"/>
        <color rgb="FFFF0000"/>
        <rFont val="Calibri"/>
        <family val="2"/>
        <scheme val="minor"/>
      </rPr>
      <t>S. Jalalpour</t>
    </r>
    <r>
      <rPr>
        <sz val="10"/>
        <color rgb="FF000000"/>
        <rFont val="Tahoma"/>
      </rPr>
      <t xml:space="preserve"> and M. Rezaeian</t>
    </r>
  </si>
  <si>
    <t xml:space="preserve"> The Consort (Consolidated Standards Of Reporting Trials)</t>
  </si>
  <si>
    <t xml:space="preserve"> 977-994</t>
  </si>
  <si>
    <t>http://journal.rums.ac.ir/article-1-3300-fa.html</t>
  </si>
  <si>
    <r>
      <t xml:space="preserve">Azimipour, A., </t>
    </r>
    <r>
      <rPr>
        <b/>
        <sz val="11"/>
        <color rgb="FFFF0000"/>
        <rFont val="Calibri"/>
        <family val="2"/>
        <scheme val="minor"/>
      </rPr>
      <t>M. Loripoor</t>
    </r>
    <r>
      <rPr>
        <sz val="10"/>
        <color rgb="FF000000"/>
        <rFont val="Tahoma"/>
      </rPr>
      <t xml:space="preserve"> and T. Sadeghi</t>
    </r>
  </si>
  <si>
    <t xml:space="preserve"> The Effect of Black Cohosh (Cimicifuga Racemosa) on Menopausal Symptoms: A Randomized Clinical Trial</t>
  </si>
  <si>
    <t xml:space="preserve"> 715-726</t>
  </si>
  <si>
    <t>http://journal.rums.ac.ir/article-1-3523-en.html</t>
  </si>
  <si>
    <r>
      <t xml:space="preserve">Bagherian, B., T. Mirzaei, </t>
    </r>
    <r>
      <rPr>
        <b/>
        <sz val="11"/>
        <color rgb="FFFF0000"/>
        <rFont val="Calibri"/>
        <family val="2"/>
        <scheme val="minor"/>
      </rPr>
      <t>S. Sabzevari</t>
    </r>
    <r>
      <rPr>
        <sz val="10"/>
        <color rgb="FF000000"/>
        <rFont val="Tahoma"/>
      </rPr>
      <t xml:space="preserve"> and A. Ravari</t>
    </r>
  </si>
  <si>
    <t xml:space="preserve"> Caring within a Web of Paradoxes: The Critical Care Nurses’ Experiences of Beneficial and Harmful Effects of Technology on Nursing Care</t>
  </si>
  <si>
    <t xml:space="preserve"> British Journal of Medicine and Medical Research</t>
  </si>
  <si>
    <t xml:space="preserve"> 1-14</t>
  </si>
  <si>
    <t>https://www.researchgate.net/publication/303092058_Caring_within_a_Web_of_Paradoxes_The_Critical_Care_Nurses%27_Experiences_of_Beneficial_and_Harmful_Effects_of_Technology_on_Nursing_Care</t>
  </si>
  <si>
    <r>
      <rPr>
        <b/>
        <sz val="11"/>
        <color rgb="FFFF0000"/>
        <rFont val="Calibri"/>
        <family val="2"/>
        <scheme val="minor"/>
      </rPr>
      <t>Bagherian, B</t>
    </r>
    <r>
      <rPr>
        <sz val="10"/>
        <color rgb="FF000000"/>
        <rFont val="Tahoma"/>
      </rPr>
      <t>., S. Sabzevari, T. Mirzaei and A. Ravary</t>
    </r>
  </si>
  <si>
    <t xml:space="preserve"> Meaning of Caring from Critical Care Nurses Perspective: A Phenomenological Study</t>
  </si>
  <si>
    <t xml:space="preserve"> Journal of Intensive and Critical Care</t>
  </si>
  <si>
    <t>1-9</t>
  </si>
  <si>
    <t>https://www.researchgate.net/publication/319627657_Meaning_of_Caring_from_Critical_Care_Nurses_Perspective_A_Phenomenological_Study</t>
  </si>
  <si>
    <r>
      <t xml:space="preserve">Bakhtar, M. and </t>
    </r>
    <r>
      <rPr>
        <b/>
        <sz val="11"/>
        <color rgb="FFFF0000"/>
        <rFont val="Calibri"/>
        <family val="2"/>
        <scheme val="minor"/>
      </rPr>
      <t>M. Rezaeian</t>
    </r>
  </si>
  <si>
    <t xml:space="preserve"> The Prevalence of Suicide Thoughts and Attempted Suicide Plus Their Risk Factors Among Iranian Students: A Systematic Review Study</t>
  </si>
  <si>
    <t>1061-1-76</t>
  </si>
  <si>
    <t>http://journal.rums.ac.ir/article-1-3428-en.html</t>
  </si>
  <si>
    <r>
      <t xml:space="preserve">Bidaki, R., </t>
    </r>
    <r>
      <rPr>
        <b/>
        <sz val="11"/>
        <color rgb="FFFF0000"/>
        <rFont val="Calibri"/>
        <family val="2"/>
        <scheme val="minor"/>
      </rPr>
      <t>H. Mirhosseini</t>
    </r>
    <r>
      <rPr>
        <sz val="10"/>
        <color rgb="FF000000"/>
        <rFont val="Tahoma"/>
      </rPr>
      <t>, M. H. Amiri, M. Asadpour, M. B. Zarch, F. A. BaniAsad and S. Mirhosseini</t>
    </r>
  </si>
  <si>
    <t xml:space="preserve"> The Prevalence of Internet Usage Among the Students of Shahid Sadoughi University of Medical Sciences, Yazd, Iran in 2012</t>
  </si>
  <si>
    <t xml:space="preserve"> Focus on Sciences</t>
  </si>
  <si>
    <t xml:space="preserve"> 1-4</t>
  </si>
  <si>
    <t>http://focsci.com/archive/article/17</t>
  </si>
  <si>
    <r>
      <t xml:space="preserve">Dandehbor, W., </t>
    </r>
    <r>
      <rPr>
        <b/>
        <sz val="11"/>
        <color rgb="FFFF0000"/>
        <rFont val="Calibri"/>
        <family val="2"/>
        <scheme val="minor"/>
      </rPr>
      <t>M. Kazemi</t>
    </r>
    <r>
      <rPr>
        <sz val="10"/>
        <color rgb="FF000000"/>
        <rFont val="Tahoma"/>
      </rPr>
      <t>, M. H. Salehi Shahrbabaki, Z. Ghorashi, R. Sadrmohammad, B. Bozorg and R. Bidaki</t>
    </r>
  </si>
  <si>
    <t xml:space="preserve"> Menstrual suppression using oral contraceptives by female Hajj pilgrims</t>
  </si>
  <si>
    <t xml:space="preserve"> International Journal of Travel Medicine and Global Health</t>
  </si>
  <si>
    <t xml:space="preserve"> 111-114</t>
  </si>
  <si>
    <t>http://www.ijtmgh.com/article_34214_3699.html</t>
  </si>
  <si>
    <t>Dini, A., S. M. A. E. Mousavi, N. Sedaghat, S. H. Razavi and E. Amini</t>
  </si>
  <si>
    <t xml:space="preserve"> The effect of type of starter culture, incubation temperature and final pH on the quality and rheological properties of probiotic acidic dairy drink(Probiotic Doogh)</t>
  </si>
  <si>
    <t xml:space="preserve"> Journal of Applied Microbiology in food industry</t>
  </si>
  <si>
    <t xml:space="preserve"> 32-49</t>
  </si>
  <si>
    <r>
      <t xml:space="preserve">Esmaeili, A., M. Rezaeian, H. Naghizadeh and </t>
    </r>
    <r>
      <rPr>
        <b/>
        <sz val="11"/>
        <color rgb="FFFF0000"/>
        <rFont val="Calibri"/>
        <family val="2"/>
        <scheme val="minor"/>
      </rPr>
      <t>M. Mobini</t>
    </r>
  </si>
  <si>
    <t xml:space="preserve"> Lighting intensity in university libraries of Rafsanjan, Iran</t>
  </si>
  <si>
    <t xml:space="preserve"> JOHE</t>
  </si>
  <si>
    <t>92-97</t>
  </si>
  <si>
    <t>http://johe.rums.ac.ir/article-1-240-en.html</t>
  </si>
  <si>
    <r>
      <t xml:space="preserve">Ezoddini, F., S. Yassaei and </t>
    </r>
    <r>
      <rPr>
        <b/>
        <sz val="11"/>
        <color rgb="FFFF0000"/>
        <rFont val="Calibri"/>
        <family val="2"/>
        <scheme val="minor"/>
      </rPr>
      <t>S. Ghanea</t>
    </r>
  </si>
  <si>
    <t xml:space="preserve"> Diagnostic Value of Panoramic Radiography in Determining the Position of Impacted Permanent Maxillary Canines</t>
  </si>
  <si>
    <t xml:space="preserve"> Avicenna Journal of Dental Research</t>
  </si>
  <si>
    <t>http://avicennajdr.com/en/articles/56976.html</t>
  </si>
  <si>
    <r>
      <t xml:space="preserve">Fatehi, F., I. Fatemi, A. Shamsizadeh, E. Hakimizadeh, G. Bazmandegan, F. Khajehasani and </t>
    </r>
    <r>
      <rPr>
        <b/>
        <sz val="11"/>
        <color rgb="FFFF0000"/>
        <rFont val="Calibri"/>
        <family val="2"/>
        <scheme val="minor"/>
      </rPr>
      <t>M. Rahmani</t>
    </r>
  </si>
  <si>
    <t xml:space="preserve"> The effect of hydroalcoholic extract of Pistacia vera on pentylenetetrazole-induced kindling in rat</t>
  </si>
  <si>
    <t xml:space="preserve"> Research Journal of Pharmacognosy (RJP)</t>
  </si>
  <si>
    <t xml:space="preserve"> 45-51</t>
  </si>
  <si>
    <t>http://www.rjpharmacognosy.ir/article_44257_4690.html</t>
  </si>
  <si>
    <r>
      <t xml:space="preserve">Fatehi, Z., </t>
    </r>
    <r>
      <rPr>
        <b/>
        <sz val="11"/>
        <color rgb="FFFF0000"/>
        <rFont val="Calibri"/>
        <family val="2"/>
        <scheme val="minor"/>
      </rPr>
      <t>H. R. Baradaran</t>
    </r>
    <r>
      <rPr>
        <sz val="10"/>
        <color rgb="FF000000"/>
        <rFont val="Tahoma"/>
      </rPr>
      <t>, M. Asadpour and M. Rezaeian</t>
    </r>
  </si>
  <si>
    <t xml:space="preserve"> Validity and reliability of Persian version of Listening Styles Profile-Revised (LSP- R) in Iranian students</t>
  </si>
  <si>
    <t xml:space="preserve"> Medical Journal of the Islamic Republic Of Iran</t>
  </si>
  <si>
    <t xml:space="preserve"> 419-423</t>
  </si>
  <si>
    <t>http://mjiri.iums.ac.ir/article-1-2047-en.html</t>
  </si>
  <si>
    <r>
      <t xml:space="preserve">Forouzi, M. A., P. Shahmohammadipour, </t>
    </r>
    <r>
      <rPr>
        <b/>
        <sz val="11"/>
        <color rgb="FFFF0000"/>
        <rFont val="Calibri"/>
        <family val="2"/>
        <scheme val="minor"/>
      </rPr>
      <t>A. Heidarzadeh</t>
    </r>
    <r>
      <rPr>
        <sz val="10"/>
        <color rgb="FF000000"/>
        <rFont val="Tahoma"/>
      </rPr>
      <t>, M. Dehghan and Z. Taheri</t>
    </r>
  </si>
  <si>
    <t xml:space="preserve"> The Relationship between the Quality of Learning Experience and Academic Burnout and Achievement among Students of Kerman University of Medical Sciences</t>
  </si>
  <si>
    <t xml:space="preserve"> Iranian Journal of Medical Education</t>
  </si>
  <si>
    <t>84-93</t>
  </si>
  <si>
    <t>https://ijme.mui.ac.ir/browse.php?a_id=3949&amp;sid=1&amp;slc_lang=en</t>
  </si>
  <si>
    <r>
      <t xml:space="preserve">Forughipur, M., A. Saheb-Alam, A. Pourrashidi-Boshrabadi, Z. Tafakhori, A. Sharifi-Razavi and </t>
    </r>
    <r>
      <rPr>
        <b/>
        <sz val="11"/>
        <color rgb="FFFF0000"/>
        <rFont val="Calibri"/>
        <family val="2"/>
        <scheme val="minor"/>
      </rPr>
      <t>A. Moghadam-Ahmadi</t>
    </r>
  </si>
  <si>
    <t xml:space="preserve"> Magnetic Resonance Imaging (MRI) findings in patients with brain small vessel disease</t>
  </si>
  <si>
    <t xml:space="preserve"> Internal Medicine And Medical Investigation Journal</t>
  </si>
  <si>
    <t>26-30</t>
  </si>
  <si>
    <t>http://imminv.com/index.php/imminv/article/view/29</t>
  </si>
  <si>
    <r>
      <t xml:space="preserve">Ghanbarzadegan, A., F. Iranmanesh, S. Amiri, A. Esmaeili Nadimi, M. Rezaeian and </t>
    </r>
    <r>
      <rPr>
        <b/>
        <sz val="11"/>
        <color rgb="FFFF0000"/>
        <rFont val="Calibri"/>
        <family val="2"/>
        <scheme val="minor"/>
      </rPr>
      <t>P. Bastani</t>
    </r>
  </si>
  <si>
    <t xml:space="preserve"> Situation Analysis of Clinical Performance in Departments of Rafsanjan Dental School Based on Servqual Model in 2016- 2017Academic Year</t>
  </si>
  <si>
    <t xml:space="preserve"> 365-380</t>
  </si>
  <si>
    <t>http://journal.rums.ac.ir/article-1-3508-en.html</t>
  </si>
  <si>
    <r>
      <rPr>
        <b/>
        <sz val="11"/>
        <color rgb="FFFF0000"/>
        <rFont val="Calibri"/>
        <family val="2"/>
        <scheme val="minor"/>
      </rPr>
      <t>Ghorashi, Z.</t>
    </r>
    <r>
      <rPr>
        <sz val="10"/>
        <color rgb="FF000000"/>
        <rFont val="Tahoma"/>
      </rPr>
      <t xml:space="preserve"> and E. Merghati Khoei</t>
    </r>
  </si>
  <si>
    <t xml:space="preserve"> Exploring the Reducing Satisfactory Response in Married Women of Reproductive Age: Qualitative Study</t>
  </si>
  <si>
    <t xml:space="preserve"> Iranian Journal of Psychiatry and Clinical Psychology</t>
  </si>
  <si>
    <t xml:space="preserve"> 300-307</t>
  </si>
  <si>
    <t>http://ijpcp.iums.ac.ir/browse.php?a_id=2678&amp;sid=1&amp;slc_lang=en</t>
  </si>
  <si>
    <r>
      <t xml:space="preserve">Gorgi, Z., A. Abbasi, A. Mohsenzadeh, A. Damankeshan and </t>
    </r>
    <r>
      <rPr>
        <b/>
        <sz val="11"/>
        <color rgb="FFFF0000"/>
        <rFont val="Calibri"/>
        <family val="2"/>
        <scheme val="minor"/>
      </rPr>
      <t>M. Sheikh fathollahi</t>
    </r>
  </si>
  <si>
    <t xml:space="preserve"> A survey on DMFT index of the first permanent molar in 12-year-old students of Larestan, Iran, in 2014</t>
  </si>
  <si>
    <t xml:space="preserve"> Johe</t>
  </si>
  <si>
    <t xml:space="preserve"> 32-39</t>
  </si>
  <si>
    <t>http://johe.rums.ac.ir/browse.php?a_id=195&amp;sid=1&amp;slc_lang=en</t>
  </si>
  <si>
    <r>
      <t xml:space="preserve">Gorgi, Z. and </t>
    </r>
    <r>
      <rPr>
        <b/>
        <sz val="11"/>
        <color rgb="FFFF0000"/>
        <rFont val="Calibri"/>
        <family val="2"/>
        <scheme val="minor"/>
      </rPr>
      <t>M. Rezaeian</t>
    </r>
  </si>
  <si>
    <t xml:space="preserve"> A Review on Epidemiology Journals in 2016</t>
  </si>
  <si>
    <t xml:space="preserve"> 657-674</t>
  </si>
  <si>
    <t>http://journal.rums.ac.ir/article-1-3536-fa.html</t>
  </si>
  <si>
    <r>
      <rPr>
        <b/>
        <sz val="11"/>
        <color rgb="FFFF0000"/>
        <rFont val="Calibri"/>
        <family val="2"/>
        <scheme val="minor"/>
      </rPr>
      <t>Hashemi, Z</t>
    </r>
    <r>
      <rPr>
        <sz val="10"/>
        <color rgb="FF000000"/>
        <rFont val="Tahoma"/>
      </rPr>
      <t>., M. Hadavi and M. Valinejad</t>
    </r>
  </si>
  <si>
    <t xml:space="preserve"> Communication Apprehension and Fear of Physician in the Patients Referring to the Clinics of Rafsanjan University of Medical Sciences</t>
  </si>
  <si>
    <t xml:space="preserve"> Medical Ethics Journal</t>
  </si>
  <si>
    <t xml:space="preserve"> 37-47</t>
  </si>
  <si>
    <t>http://journals.sbmu.ac.ir/en-me/article/view/14731</t>
  </si>
  <si>
    <r>
      <t xml:space="preserve">Hassanabadi, M., M. Zare-Bidaki and </t>
    </r>
    <r>
      <rPr>
        <b/>
        <sz val="11"/>
        <color rgb="FFFF0000"/>
        <rFont val="Calibri"/>
        <family val="2"/>
        <scheme val="minor"/>
      </rPr>
      <t>M. Rezaeian</t>
    </r>
  </si>
  <si>
    <t xml:space="preserve"> Medical Students’ Perceptions of the Educational Environment in Rafsanjan University of Medical Sciences in 2016</t>
  </si>
  <si>
    <t xml:space="preserve"> 465-478</t>
  </si>
  <si>
    <t>http://journal.rums.ac.ir/article-1-3780-en.html</t>
  </si>
  <si>
    <r>
      <t xml:space="preserve">Hatamzadeh, N., </t>
    </r>
    <r>
      <rPr>
        <b/>
        <sz val="11"/>
        <color rgb="FFFF0000"/>
        <rFont val="Calibri"/>
        <family val="2"/>
        <scheme val="minor"/>
      </rPr>
      <t>T. Ahmadi Jouybari</t>
    </r>
    <r>
      <rPr>
        <sz val="10"/>
        <color rgb="FF000000"/>
        <rFont val="Tahoma"/>
      </rPr>
      <t>, M. Nasirzadeh, A. Aghaei, H. Gharibnavaz and S. Khashij</t>
    </r>
  </si>
  <si>
    <t xml:space="preserve"> Cognitive Determinants of Diabetes Preventive among at Risk Group: an Application of the Health Belief Model</t>
  </si>
  <si>
    <t xml:space="preserve"> International Journal of Advanced Biotechnology and Research</t>
  </si>
  <si>
    <t xml:space="preserve"> 112-117</t>
  </si>
  <si>
    <t>https://www.researchgate.net/publication/321887626_Cognitive_Determinants_of_Diabetes_Preventive_among_at_Risk_Group_an_Application_of_the_Health_Belief_Model</t>
  </si>
  <si>
    <r>
      <t xml:space="preserve">Heidarzadeh, A., Z. Taheri, M. Dehghan, </t>
    </r>
    <r>
      <rPr>
        <b/>
        <sz val="11"/>
        <color rgb="FFFF0000"/>
        <rFont val="Calibri"/>
        <family val="2"/>
        <scheme val="minor"/>
      </rPr>
      <t>M. Azizadeh-Forouzi</t>
    </r>
    <r>
      <rPr>
        <sz val="10"/>
        <color rgb="FF000000"/>
        <rFont val="Tahoma"/>
      </rPr>
      <t xml:space="preserve"> and A. Akbari</t>
    </r>
  </si>
  <si>
    <t xml:space="preserve"> The effect of neonatal intensive care unit orientation program on decreasing the anxiety of premature infants’ mothers</t>
  </si>
  <si>
    <t xml:space="preserve"> Nursing Practice Today</t>
  </si>
  <si>
    <t xml:space="preserve"> 152-160</t>
  </si>
  <si>
    <t>http://npt.tums.ac.ir/index.php/npt/article/view/161</t>
  </si>
  <si>
    <r>
      <t xml:space="preserve">Heydari, M., F. Razban, T. Mirzaei and </t>
    </r>
    <r>
      <rPr>
        <b/>
        <sz val="11"/>
        <color rgb="FFFF0000"/>
        <rFont val="Calibri"/>
        <family val="2"/>
        <scheme val="minor"/>
      </rPr>
      <t>S. Heidari</t>
    </r>
  </si>
  <si>
    <t xml:space="preserve"> The Effect of Problem Oriented Coping Strategies Training on Quality of Life of Family Caregivers of Elderly with Alzheimer</t>
  </si>
  <si>
    <t xml:space="preserve"> Asian Journal of Nursing Education and Research</t>
  </si>
  <si>
    <t xml:space="preserve"> 168-172</t>
  </si>
  <si>
    <t>http://ajner.com/AbstractView.aspx?PID=2017-7-2-7</t>
  </si>
  <si>
    <r>
      <t xml:space="preserve">Hosieni, F., </t>
    </r>
    <r>
      <rPr>
        <b/>
        <sz val="11"/>
        <color rgb="FFFF0000"/>
        <rFont val="Calibri"/>
        <family val="2"/>
        <scheme val="minor"/>
      </rPr>
      <t>A. Ravari</t>
    </r>
    <r>
      <rPr>
        <sz val="10"/>
        <color rgb="FF000000"/>
        <rFont val="Tahoma"/>
      </rPr>
      <t xml:space="preserve"> and A. Akbari</t>
    </r>
  </si>
  <si>
    <t xml:space="preserve"> The Effect of Communicating with Patients Using Peplau Model on Patients’ Satisfaction with the Provided Nursing Cares at the Cardiac Intensive Care Unit</t>
  </si>
  <si>
    <t xml:space="preserve"> Iran Journal of Nursing</t>
  </si>
  <si>
    <t xml:space="preserve"> 36-45</t>
  </si>
  <si>
    <t>http://ijn.iums.ac.ir/article-1-2389-en.html</t>
  </si>
  <si>
    <r>
      <t xml:space="preserve">Ilaghi, T., B. Pouraboli, </t>
    </r>
    <r>
      <rPr>
        <b/>
        <sz val="11"/>
        <color rgb="FFFF0000"/>
        <rFont val="Calibri"/>
        <family val="2"/>
        <scheme val="minor"/>
      </rPr>
      <t>F. Abazari</t>
    </r>
    <r>
      <rPr>
        <sz val="10"/>
        <color rgb="FF000000"/>
        <rFont val="Tahoma"/>
      </rPr>
      <t xml:space="preserve"> and M. Kazemi</t>
    </r>
  </si>
  <si>
    <t xml:space="preserve"> The Effect of Group Hope Therapy on Happiness of Patients with Type II Diabetes Who Referred To A Diabetic Clinic at Southeast of Iran</t>
  </si>
  <si>
    <t xml:space="preserve"> Journal of Nursing &amp; Healthcare</t>
  </si>
  <si>
    <t xml:space="preserve"> 1-5</t>
  </si>
  <si>
    <t>https://www.researchgate.net/publication/317178349_The_Effect_of_Group_Hope_Therapy_on_Happiness_of_Patients_with_Type_II_Diabetes_Who_Referred_To_A_Diabetic_Clinic_at_Southeast_of_Iran_Corresponding_author</t>
  </si>
  <si>
    <r>
      <rPr>
        <b/>
        <sz val="11"/>
        <color rgb="FFFF0000"/>
        <rFont val="Calibri"/>
        <family val="2"/>
        <scheme val="minor"/>
      </rPr>
      <t>V. Feyzi, A. Jafari Roodbandi</t>
    </r>
    <r>
      <rPr>
        <sz val="10"/>
        <color rgb="FF000000"/>
        <rFont val="Tahoma"/>
      </rPr>
      <t>, A., S. Farahbakhsh and H. Rezaei</t>
    </r>
  </si>
  <si>
    <t xml:space="preserve"> The Investigation of Occupational and Demographic Factors Effective on the Quality of Life of Nurses and Nurse Aides Working in Teaching Hospitals Affiliated to Kerman University of Medical Sciences in 2014</t>
  </si>
  <si>
    <t xml:space="preserve"> Journal of Ergonomics</t>
  </si>
  <si>
    <t xml:space="preserve"> 33-40</t>
  </si>
  <si>
    <t>http://journal.iehfs.ir/browse.php?a_id=295&amp;sid=1&amp;slc_lang=fa</t>
  </si>
  <si>
    <r>
      <t xml:space="preserve">Jalali, M., M. Hassanipour, M. Hajizadeh, S. Khanamani Falahati Pour, A. Khoshdel, F. Roustai, M. Rezai and </t>
    </r>
    <r>
      <rPr>
        <b/>
        <sz val="11"/>
        <color rgb="FFFF0000"/>
        <rFont val="Calibri"/>
        <family val="2"/>
        <scheme val="minor"/>
      </rPr>
      <t>M. Mahmoodi</t>
    </r>
  </si>
  <si>
    <t xml:space="preserve"> Troxerutin Chronic Treatment Protects against Fructose-induced Metabolic Syndrome in Male Rats</t>
  </si>
  <si>
    <t xml:space="preserve"> Iternational Journal of Medical Laboratory</t>
  </si>
  <si>
    <t xml:space="preserve"> 201-210</t>
  </si>
  <si>
    <t>http://ijml.ssu.ac.ir/article-1-195-en.html</t>
  </si>
  <si>
    <r>
      <t xml:space="preserve">Jalalmanesh, M., </t>
    </r>
    <r>
      <rPr>
        <b/>
        <sz val="11"/>
        <color rgb="FFFF0000"/>
        <rFont val="Calibri"/>
        <family val="2"/>
        <scheme val="minor"/>
      </rPr>
      <t>S. Heidari</t>
    </r>
    <r>
      <rPr>
        <sz val="10"/>
        <color rgb="FF000000"/>
        <rFont val="Tahoma"/>
      </rPr>
      <t>, M. Kazemi, F. Rahimi-Bashar and H.-R. Rostami</t>
    </r>
  </si>
  <si>
    <t xml:space="preserve"> Effect of Transcutaneous Electrical Nerve Stimulation on pain intensity in reduced consciousness patients: A randomized clinical trial</t>
  </si>
  <si>
    <t xml:space="preserve"> 35-43</t>
  </si>
  <si>
    <t>http://npt.tums.ac.ir/index.php/npt/article/view/202</t>
  </si>
  <si>
    <r>
      <t xml:space="preserve">Kamiab, Z., M. Mirzaei and </t>
    </r>
    <r>
      <rPr>
        <b/>
        <sz val="11"/>
        <color rgb="FFFF0000"/>
        <rFont val="Calibri"/>
        <family val="2"/>
        <scheme val="minor"/>
      </rPr>
      <t>S. Dabiran</t>
    </r>
  </si>
  <si>
    <t xml:space="preserve"> The Pattern of Age Changes of First Acute Myocardial Infarction in Rafsanjan During 2003 to 2012: Has Age Decreased?</t>
  </si>
  <si>
    <t xml:space="preserve"> 1015-1026</t>
  </si>
  <si>
    <t>http://journal.rums.ac.ir/article-1-3199-en.html</t>
  </si>
  <si>
    <r>
      <t xml:space="preserve">Kamyab, N., S. Khajeh Hosseini and </t>
    </r>
    <r>
      <rPr>
        <b/>
        <sz val="11"/>
        <color rgb="FFFF0000"/>
        <rFont val="Calibri"/>
        <family val="2"/>
        <scheme val="minor"/>
      </rPr>
      <t>M. Mobini</t>
    </r>
  </si>
  <si>
    <t xml:space="preserve"> Survey of Fluoride Concentration in Drinking Water in Rural Areas of Rafsanjan from April to Septamer 2015: A Short Report</t>
  </si>
  <si>
    <t xml:space="preserve"> 675-682</t>
  </si>
  <si>
    <t>http://journal.rums.ac.ir/article-1-2934-fa.html</t>
  </si>
  <si>
    <r>
      <t xml:space="preserve">Manshoori, A., </t>
    </r>
    <r>
      <rPr>
        <b/>
        <sz val="11"/>
        <color rgb="FFFF0000"/>
        <rFont val="Calibri"/>
        <family val="2"/>
        <scheme val="minor"/>
      </rPr>
      <t>R. Bidaki</t>
    </r>
    <r>
      <rPr>
        <sz val="10"/>
        <color rgb="FF000000"/>
        <rFont val="Tahoma"/>
      </rPr>
      <t xml:space="preserve"> and H. Esmaeilzadeh</t>
    </r>
  </si>
  <si>
    <t xml:space="preserve"> Frequency of postpartum depression and its related factors in women referred to health centers in Rafsanjan, Iran, in 2015</t>
  </si>
  <si>
    <t xml:space="preserve"> Journal of Occupational Health and Epidemiology</t>
  </si>
  <si>
    <t xml:space="preserve"> 17-24</t>
  </si>
  <si>
    <t>http://johe.rums.ac.ir/article-1-163-en.html</t>
  </si>
  <si>
    <r>
      <t xml:space="preserve">Mazloomy, S. S., M. Rezaeian, A. Naghibzadeh Tahami and </t>
    </r>
    <r>
      <rPr>
        <b/>
        <sz val="11"/>
        <color rgb="FFFF0000"/>
        <rFont val="Calibri"/>
        <family val="2"/>
        <scheme val="minor"/>
      </rPr>
      <t>R. Sadeghi</t>
    </r>
  </si>
  <si>
    <t xml:space="preserve"> Association between Health–Related Quality of Life and Glycemic Control in Type 2 Diabetics of Sirjan City in 2015</t>
  </si>
  <si>
    <t xml:space="preserve"> 73-82</t>
  </si>
  <si>
    <t>http://journal.rums.ac.ir/article-1-3450-en.html</t>
  </si>
  <si>
    <r>
      <t xml:space="preserve">Mokhtarabadi, S., </t>
    </r>
    <r>
      <rPr>
        <b/>
        <sz val="11"/>
        <color rgb="FFFF0000"/>
        <rFont val="Calibri"/>
        <family val="2"/>
        <scheme val="minor"/>
      </rPr>
      <t>M. Shahabinejad</t>
    </r>
    <r>
      <rPr>
        <sz val="10"/>
        <color rgb="FF000000"/>
        <rFont val="Tahoma"/>
      </rPr>
      <t>, T. Sadeghi and M. Kazemi</t>
    </r>
  </si>
  <si>
    <t xml:space="preserve"> The Effect of Administration of Baby Oil on the Severity of Pruritus in Hemodialysis Patients</t>
  </si>
  <si>
    <t xml:space="preserve"> Medical - Surgical Nursing Journal</t>
  </si>
  <si>
    <t xml:space="preserve"> 8-13</t>
  </si>
  <si>
    <t>http://ijmsn.ir/article-1-585-fa.html</t>
  </si>
  <si>
    <r>
      <t xml:space="preserve">Mostafavi, S.-A., </t>
    </r>
    <r>
      <rPr>
        <b/>
        <sz val="11"/>
        <color rgb="FFFF0000"/>
        <rFont val="Calibri"/>
        <family val="2"/>
        <scheme val="minor"/>
      </rPr>
      <t>R. Bidaki</t>
    </r>
    <r>
      <rPr>
        <sz val="10"/>
        <color rgb="FF000000"/>
        <rFont val="Tahoma"/>
      </rPr>
      <t>, H. Shahmoradi, A. Mirzaei, A. R. Sayadi and M. J. Feriduni</t>
    </r>
  </si>
  <si>
    <t xml:space="preserve"> Evaluation of Major Psychiatric Disorders in Patients in Rafsanjan, Iran, with Acne Vulgaris</t>
  </si>
  <si>
    <t xml:space="preserve"> Internal Medicine and Medical Investigation Journal</t>
  </si>
  <si>
    <t xml:space="preserve"> 143-148</t>
  </si>
  <si>
    <t>http://www.imminv.com/index.php/imminv/article/view/13/93</t>
  </si>
  <si>
    <r>
      <t xml:space="preserve">Nasiri, N., </t>
    </r>
    <r>
      <rPr>
        <b/>
        <sz val="11"/>
        <color rgb="FFFF0000"/>
        <rFont val="Calibri"/>
        <family val="2"/>
        <scheme val="minor"/>
      </rPr>
      <t>R. Vazirinejad</t>
    </r>
    <r>
      <rPr>
        <sz val="10"/>
        <color rgb="FF000000"/>
        <rFont val="Tahoma"/>
      </rPr>
      <t>, M. Rezaeian, H. Sharifi and M. Sanji Rafsanjani</t>
    </r>
  </si>
  <si>
    <t xml:space="preserve"> Epidemiology of mortality among road accident victims in the south of Kerman Province, Iran, from 2012 to 2015</t>
  </si>
  <si>
    <t>136-143</t>
  </si>
  <si>
    <t>http://johe.rums.ac.ir/article-1-248-en.html</t>
  </si>
  <si>
    <r>
      <t xml:space="preserve">Nazari, A. and </t>
    </r>
    <r>
      <rPr>
        <b/>
        <sz val="11"/>
        <color rgb="FFFF0000"/>
        <rFont val="Calibri"/>
        <family val="2"/>
        <scheme val="minor"/>
      </rPr>
      <t>M. A. Naghipour</t>
    </r>
  </si>
  <si>
    <t xml:space="preserve"> Predictive Variables of Success in Extracorporeal Shock Wave Lithotripsy</t>
  </si>
  <si>
    <t>54-58</t>
  </si>
  <si>
    <t>http://focsci.com/archive/article/63</t>
  </si>
  <si>
    <r>
      <t xml:space="preserve">Negahban, T., A. Ansari Jaberi and </t>
    </r>
    <r>
      <rPr>
        <b/>
        <sz val="11"/>
        <color rgb="FFFF0000"/>
        <rFont val="Calibri"/>
        <family val="2"/>
        <scheme val="minor"/>
      </rPr>
      <t>H. Manssouri</t>
    </r>
  </si>
  <si>
    <t xml:space="preserve"> Nurses’ job satisfaction and their perceived organizational justice in Kerman University of Medical Sciences: an evaluation for the Iranian health system transformation plan</t>
  </si>
  <si>
    <t xml:space="preserve"> 47-55</t>
  </si>
  <si>
    <t>http://johe.rums.ac.ir/article-1-231-en.html</t>
  </si>
  <si>
    <r>
      <t xml:space="preserve">Pakfetrat, A., Z. Dalirsani, S. I. Hashemy, A. Ghazi, L. V. Mostaan, K. Anvari and </t>
    </r>
    <r>
      <rPr>
        <b/>
        <sz val="11"/>
        <color rgb="FFFF0000"/>
        <rFont val="Calibri"/>
        <family val="2"/>
        <scheme val="minor"/>
      </rPr>
      <t>A. Movaghari Pour</t>
    </r>
  </si>
  <si>
    <t xml:space="preserve"> Evaluation of serum levels of oxidized and reduced glutathione and total antioxidant capacity in patients with head and neck squamous cell carcinoma</t>
  </si>
  <si>
    <t xml:space="preserve"> Journal of Cancer Research and Therapeutics</t>
  </si>
  <si>
    <t>http://www.cancerjournal.net/preprintarticle.asp?id=189229;type=0</t>
  </si>
  <si>
    <r>
      <t xml:space="preserve">Peimani, A. and </t>
    </r>
    <r>
      <rPr>
        <b/>
        <sz val="11"/>
        <color rgb="FFFF0000"/>
        <rFont val="Calibri"/>
        <family val="2"/>
        <scheme val="minor"/>
      </rPr>
      <t>S. Keshavarz</t>
    </r>
  </si>
  <si>
    <t xml:space="preserve"> Evaluation of the Effect of 0.75% Metronidazole Gel on Complications Afterextraction of Mandibular Molar Teeth</t>
  </si>
  <si>
    <t xml:space="preserve"> J Isfahan Dent Sch</t>
  </si>
  <si>
    <t xml:space="preserve"> 189-194</t>
  </si>
  <si>
    <t>http://www.sid.ir/En/Journal/ViewPaper.aspx?ID=540168</t>
  </si>
  <si>
    <r>
      <rPr>
        <b/>
        <sz val="11"/>
        <color rgb="FFFF0000"/>
        <rFont val="Calibri"/>
        <family val="2"/>
        <scheme val="minor"/>
      </rPr>
      <t>Pocock, L</t>
    </r>
    <r>
      <rPr>
        <sz val="10"/>
        <color rgb="FF000000"/>
        <rFont val="Tahoma"/>
      </rPr>
      <t>., M. Rezaeian, M. Asadi-Samani, A. Seidavi and M. Chafjiri</t>
    </r>
  </si>
  <si>
    <t xml:space="preserve"> Congenital anomalies: Overview and a brief report on promising new research</t>
  </si>
  <si>
    <t xml:space="preserve"> WORLD FAMILY MEDICINE JOURNAL</t>
  </si>
  <si>
    <t xml:space="preserve"> 104-104</t>
  </si>
  <si>
    <t>http://www.mejfm.com/September2017/Congenital%20anomalies.htm</t>
  </si>
  <si>
    <r>
      <t xml:space="preserve">Pouraboli, B., </t>
    </r>
    <r>
      <rPr>
        <b/>
        <sz val="11"/>
        <color rgb="FFFF0000"/>
        <rFont val="Calibri"/>
        <family val="2"/>
        <scheme val="minor"/>
      </rPr>
      <t>H. A. Abedi</t>
    </r>
    <r>
      <rPr>
        <sz val="10"/>
        <color rgb="FF000000"/>
        <rFont val="Tahoma"/>
      </rPr>
      <t>, A. Abbaszadeh and M. Kazemi</t>
    </r>
  </si>
  <si>
    <t xml:space="preserve"> The Burden of Care: Experiences of Parents of Children with Thalassemia</t>
  </si>
  <si>
    <t xml:space="preserve"> Journal of Nursing &amp; Care</t>
  </si>
  <si>
    <t>1-8</t>
  </si>
  <si>
    <t>https://www.omicsonline.org/open-access/the-burden-of-care-experiences-of-parents-of-children-with-thalassemia-2167-1168-1000389.php?aid=88199</t>
  </si>
  <si>
    <r>
      <t xml:space="preserve">Rafiei, R., M. Zare-Bidaki, M. Bakhtar and </t>
    </r>
    <r>
      <rPr>
        <b/>
        <sz val="11"/>
        <color rgb="FFFF0000"/>
        <rFont val="Calibri"/>
        <family val="2"/>
        <scheme val="minor"/>
      </rPr>
      <t>M. Rezaeian</t>
    </r>
  </si>
  <si>
    <t xml:space="preserve"> Evaluation of Critical Thinking Disposition in Faculty Members of Rafsanjan University of Medical Sciences in 2013</t>
  </si>
  <si>
    <t xml:space="preserve"> 1161-1172</t>
  </si>
  <si>
    <t>http://journal.rums.ac.ir/article-1-3548-en.html</t>
  </si>
  <si>
    <r>
      <t xml:space="preserve">Rahmani, M. R., F. Ayoobi, S. Assar, </t>
    </r>
    <r>
      <rPr>
        <b/>
        <sz val="11"/>
        <color rgb="FFFF0000"/>
        <rFont val="Calibri"/>
        <family val="2"/>
        <scheme val="minor"/>
      </rPr>
      <t>S. Jalalpour</t>
    </r>
    <r>
      <rPr>
        <sz val="10"/>
        <color rgb="FF000000"/>
        <rFont val="Tahoma"/>
      </rPr>
      <t xml:space="preserve"> and M. Rezaeian</t>
    </r>
  </si>
  <si>
    <t xml:space="preserve"> Presentation of the Guideline of Strengthening the Reporting of Observational Studies in Epidemiology</t>
  </si>
  <si>
    <t xml:space="preserve"> 257-274</t>
  </si>
  <si>
    <t>http://journal.rums.ac.ir/article-1-3320-fa.html</t>
  </si>
  <si>
    <r>
      <t xml:space="preserve">Razban, V., M. Hosseinipour, M. Mahmoodi, M. R. Hajizadeh, H. Mohammadpour, G. Farsi and </t>
    </r>
    <r>
      <rPr>
        <b/>
        <sz val="11"/>
        <color rgb="FFFF0000"/>
        <rFont val="Calibri"/>
        <family val="2"/>
        <scheme val="minor"/>
      </rPr>
      <t>A. R. Khoshdel</t>
    </r>
  </si>
  <si>
    <t xml:space="preserve"> Comparing the Effects of Human and Fetal Bovine Serum on Mesenchymal Stem Cells Under Oxidative Stress</t>
  </si>
  <si>
    <t xml:space="preserve"> Journal of Advanced Medical Sciences and Applied Technologies</t>
  </si>
  <si>
    <t xml:space="preserve"> 55-60</t>
  </si>
  <si>
    <t>http://jamsat.sums.ac.ir/index.php/JAMSAT/article/view/88</t>
  </si>
  <si>
    <t xml:space="preserve"> The birth of a new suicidology journal: the Journal of Suicide Prevention (JSP)</t>
  </si>
  <si>
    <t xml:space="preserve"> Journal of Suicide Prevention</t>
  </si>
  <si>
    <t>0</t>
  </si>
  <si>
    <t>http://isssp.ir/browse.php?a_id=21&amp;sid=1&amp;slc_lang=en</t>
  </si>
  <si>
    <t>Editorial</t>
  </si>
  <si>
    <t xml:space="preserve"> A brief report on the components of national strategies for suicide prevention suggested by the World Health Organization</t>
  </si>
  <si>
    <t xml:space="preserve"> World Family Medicine</t>
  </si>
  <si>
    <t>https://scholar.google.com/citations?view_op=view_citation&amp;hl=en&amp;user=b4TP_HAAAAAJ&amp;cstart=200&amp;pagesize=100&amp;citation_for_view=b4TP_HAAAAAJ:LNbnizmRdgkC</t>
  </si>
  <si>
    <t xml:space="preserve"> Hijacked Journals</t>
  </si>
  <si>
    <t xml:space="preserve"> JRUMS</t>
  </si>
  <si>
    <t xml:space="preserve"> 1093-1094</t>
  </si>
  <si>
    <t>http://journal.rums.ac.ir/article-1-3731-en.html</t>
  </si>
  <si>
    <t xml:space="preserve"> How to Avoid Plagiarism in Writing the Methods Section of an Article</t>
  </si>
  <si>
    <t>189-190</t>
  </si>
  <si>
    <t>http://journal.rums.ac.ir/article-1-3854-en.html</t>
  </si>
  <si>
    <t xml:space="preserve"> How to select the keywords of our article</t>
  </si>
  <si>
    <t xml:space="preserve"> 1001-1002</t>
  </si>
  <si>
    <t>http://journal.rums.ac.ir/journal/browse.php?a_id=3700&amp;sid=1&amp;slc_lang=en</t>
  </si>
  <si>
    <t xml:space="preserve"> How Would it be Possible to Increase the Visibility of a Published Article?</t>
  </si>
  <si>
    <t>http://journal.rums.ac.ir/article-1-3638-en.html</t>
  </si>
  <si>
    <t>Commentary</t>
  </si>
  <si>
    <t xml:space="preserve"> Predatory Open Access Journals</t>
  </si>
  <si>
    <t xml:space="preserve"> 807-808</t>
  </si>
  <si>
    <t>http://journal.rums.ac.ir/browse.php?a_id=3627&amp;sid=1&amp;slc_lang=en</t>
  </si>
  <si>
    <t xml:space="preserve"> Publication of Trials’ Protocol by JRUMS</t>
  </si>
  <si>
    <t xml:space="preserve"> 291-292</t>
  </si>
  <si>
    <t>http://journal.rums.ac.ir/article-1-3891-en.html</t>
  </si>
  <si>
    <t xml:space="preserve"> Top 25 Hottest Articles of Journal of Rafsanjan University of Medical Sciences</t>
  </si>
  <si>
    <t xml:space="preserve"> 899-902</t>
  </si>
  <si>
    <t>http://journal.rums.ac.ir/browse.php?a_id=3670&amp;sid=1&amp;slc_lang=en</t>
  </si>
  <si>
    <r>
      <t xml:space="preserve">Rezaeian, M., M. Rezaeian and </t>
    </r>
    <r>
      <rPr>
        <b/>
        <sz val="11"/>
        <color rgb="FFFF0000"/>
        <rFont val="Calibri"/>
        <family val="2"/>
        <scheme val="minor"/>
      </rPr>
      <t>M. Rezaeian</t>
    </r>
  </si>
  <si>
    <t xml:space="preserve"> How to prepare a poster for a scientific presentation</t>
  </si>
  <si>
    <t xml:space="preserve"> 133-133</t>
  </si>
  <si>
    <t>https://scholar.google.com/citations?view_op=view_citation&amp;hl=en&amp;user=b4TP_HAAAAAJ&amp;cstart=200&amp;pagesize=100&amp;citation_for_view=b4TP_HAAAAAJ:ib87rSy7x5MC</t>
  </si>
  <si>
    <r>
      <t xml:space="preserve">Sadeghi, M., A. Salehi and </t>
    </r>
    <r>
      <rPr>
        <b/>
        <sz val="11"/>
        <color rgb="FFFF0000"/>
        <rFont val="Calibri"/>
        <family val="2"/>
        <scheme val="minor"/>
      </rPr>
      <t>M. Roberts</t>
    </r>
  </si>
  <si>
    <t xml:space="preserve"> Effect of Chlorhexidine Application on Dentin Bond Strength Durability of Two Etch-and-Rinse Adhesive versus a Universal Bond System</t>
  </si>
  <si>
    <t xml:space="preserve"> J Dent Oral Care Med</t>
  </si>
  <si>
    <r>
      <t xml:space="preserve">Sarsangi, V., H. Salehiniya, M. Hannani, M. A. Marzaleh, Y. SalimAbadi, F. Honarjoo, A. S. Dehkordi and </t>
    </r>
    <r>
      <rPr>
        <b/>
        <sz val="11"/>
        <color rgb="FFFF0000"/>
        <rFont val="Calibri"/>
        <family val="2"/>
        <scheme val="minor"/>
      </rPr>
      <t>M. Derakhshanjazari</t>
    </r>
  </si>
  <si>
    <t xml:space="preserve"> Assessment of workload effect on nursing occupational accidents in hospitals of Kashan, Iran</t>
  </si>
  <si>
    <t xml:space="preserve"> Biomedical Research and Therapy</t>
  </si>
  <si>
    <t xml:space="preserve"> 1527-1540</t>
  </si>
  <si>
    <t>http://www.bmrat.org/index.php/BMRAT/article/view/226/556</t>
  </si>
  <si>
    <r>
      <rPr>
        <b/>
        <sz val="11"/>
        <color rgb="FFFF0000"/>
        <rFont val="Calibri"/>
        <family val="2"/>
        <scheme val="minor"/>
      </rPr>
      <t>Shahimoridi, D</t>
    </r>
    <r>
      <rPr>
        <sz val="10"/>
        <color rgb="FF000000"/>
        <rFont val="Tahoma"/>
      </rPr>
      <t>., M. Eghbali, H. R. Abdollahpour, M. Mollahosseini and M. Sheikh Fathollahi</t>
    </r>
  </si>
  <si>
    <t xml:space="preserve"> Comparison of 1% Hydrocortisone Phonophoresis with Low Level Laser on Treatment of Lateral Epicondylitis of Elbow: A Randomized Double-blind Clinical Trial</t>
  </si>
  <si>
    <t>http://journal.rums.ac.ir/article-1-3304-fa.html</t>
  </si>
  <si>
    <r>
      <rPr>
        <b/>
        <sz val="11"/>
        <color rgb="FFFF0000"/>
        <rFont val="Calibri"/>
        <family val="2"/>
        <scheme val="minor"/>
      </rPr>
      <t>Shakerian, M</t>
    </r>
    <r>
      <rPr>
        <sz val="10"/>
        <color rgb="FF000000"/>
        <rFont val="Tahoma"/>
      </rPr>
      <t>., F. Sardari and T. Kordafshari</t>
    </r>
  </si>
  <si>
    <t xml:space="preserve"> The relationship between knowledge of oral health-related issues and the DMFT index in 12-year-old students in Rafsanjan, Iran, in 2016</t>
  </si>
  <si>
    <t xml:space="preserve"> 31-37</t>
  </si>
  <si>
    <t>http://johe.rums.ac.ir/article-1-191-en.html</t>
  </si>
  <si>
    <r>
      <t xml:space="preserve">Sharifi, M., </t>
    </r>
    <r>
      <rPr>
        <b/>
        <sz val="11"/>
        <color rgb="FFFF0000"/>
        <rFont val="Calibri"/>
        <family val="2"/>
        <scheme val="minor"/>
      </rPr>
      <t>A. Karimaghaee</t>
    </r>
    <r>
      <rPr>
        <sz val="10"/>
        <color rgb="FF000000"/>
        <rFont val="Tahoma"/>
      </rPr>
      <t>, F. Iranmanesh and M. Sheikhfathalahi</t>
    </r>
  </si>
  <si>
    <t xml:space="preserve"> Comparison of the anesthetic efficacy of articaine infiltration versus lidocaine inferior alveolar nerve block in pulp therapy of lower primary molars</t>
  </si>
  <si>
    <t xml:space="preserve"> Journal of Mashhad Dental School</t>
  </si>
  <si>
    <t xml:space="preserve"> 305-316</t>
  </si>
  <si>
    <t>http://jmds.mums.ac.ir/article_9886_2623fd843d5dee9a3339bb9363aa3408.pdf</t>
  </si>
  <si>
    <r>
      <t xml:space="preserve">Sharifi, M. and </t>
    </r>
    <r>
      <rPr>
        <b/>
        <sz val="11"/>
        <color rgb="FFFF0000"/>
        <rFont val="Calibri"/>
        <family val="2"/>
        <scheme val="minor"/>
      </rPr>
      <t>S. Khoramian Tusi</t>
    </r>
  </si>
  <si>
    <t xml:space="preserve"> Prophylactic Treatment for Papillon-Lefevre Syndrome with a Four-Year Follow up: A Case Report</t>
  </si>
  <si>
    <t xml:space="preserve"> 83-90</t>
  </si>
  <si>
    <t>http://jmds.mums.ac.ir/article_7190.html</t>
  </si>
  <si>
    <t>case-report</t>
  </si>
  <si>
    <r>
      <t xml:space="preserve">Soofi Afshar, N., M. Bakhtar, P. Aghamohammadhasani and </t>
    </r>
    <r>
      <rPr>
        <b/>
        <sz val="11"/>
        <color rgb="FFFF0000"/>
        <rFont val="Calibri"/>
        <family val="2"/>
        <scheme val="minor"/>
      </rPr>
      <t>M. Rezaeian</t>
    </r>
  </si>
  <si>
    <t xml:space="preserve"> Suicidal Thoughts and Planning for Suicide among the 2007-2013 Entrance Medical Students of Rafsanjan University of Medical Sciences</t>
  </si>
  <si>
    <t xml:space="preserve"> Journal of Health and Development</t>
  </si>
  <si>
    <t xml:space="preserve"> 257-266</t>
  </si>
  <si>
    <t>http://jhad.kmu.ac.ir/article-1-200-fa.html</t>
  </si>
  <si>
    <r>
      <t xml:space="preserve">Tabatabaei, S., </t>
    </r>
    <r>
      <rPr>
        <b/>
        <sz val="11"/>
        <color rgb="FFFF0000"/>
        <rFont val="Calibri"/>
        <family val="2"/>
        <scheme val="minor"/>
      </rPr>
      <t>A. Golshiri</t>
    </r>
    <r>
      <rPr>
        <sz val="10"/>
        <color rgb="FF000000"/>
        <rFont val="Tahoma"/>
      </rPr>
      <t>, A. Sayadi, A. Barazin and Z. Sadeghi</t>
    </r>
  </si>
  <si>
    <t xml:space="preserve"> Investigation of the results of infant hearing screening test with transient evoked otoacoustic emissions in Moradi Hospital of Rafsanjan, Iran, in 2014</t>
  </si>
  <si>
    <t xml:space="preserve"> 150-156</t>
  </si>
  <si>
    <t>http://johe.rums.ac.ir/article-1-242-en.html</t>
  </si>
  <si>
    <r>
      <rPr>
        <b/>
        <sz val="11"/>
        <color rgb="FFFF0000"/>
        <rFont val="Calibri"/>
        <family val="2"/>
        <scheme val="minor"/>
      </rPr>
      <t>Tafakhori, Z</t>
    </r>
    <r>
      <rPr>
        <sz val="10"/>
        <color rgb="FF000000"/>
        <rFont val="Tahoma"/>
      </rPr>
      <t>., S. Doostaki, M. Sheikh Fatholahi and M. S. Seyedebrahimi Nejad</t>
    </r>
  </si>
  <si>
    <t xml:space="preserve"> Evaluation of the Accuracy of Digital Bitewing Radiography (CMOS) in Detection of Interdental Alveolar Bone Loss in Posterior Teeth</t>
  </si>
  <si>
    <t xml:space="preserve"> 967-976</t>
  </si>
  <si>
    <t>http://journal.rums.ac.ir/article-1-3600-en.html</t>
  </si>
  <si>
    <r>
      <rPr>
        <b/>
        <sz val="11"/>
        <color rgb="FFFF0000"/>
        <rFont val="Calibri"/>
        <family val="2"/>
        <scheme val="minor"/>
      </rPr>
      <t>Tafakhori, Z</t>
    </r>
    <r>
      <rPr>
        <sz val="10"/>
        <color rgb="FF000000"/>
        <rFont val="Tahoma"/>
      </rPr>
      <t>., M. Eftekharinia and H. Jahanbakhsh</t>
    </r>
  </si>
  <si>
    <t xml:space="preserve"> Comparing the Accuracy of Conventional (E-Speed) and Digital (CMOS) Radiographies in Estimation of the Working Length of Root Canals of Mandibular Molar Teeth</t>
  </si>
  <si>
    <t xml:space="preserve"> 635-644</t>
  </si>
  <si>
    <t>http://journal.rums.ac.ir/article-1-3212-en.html</t>
  </si>
  <si>
    <r>
      <rPr>
        <b/>
        <sz val="11"/>
        <color rgb="FFFF0000"/>
        <rFont val="Calibri"/>
        <family val="2"/>
        <scheme val="minor"/>
      </rPr>
      <t>Tafakhori, Z</t>
    </r>
    <r>
      <rPr>
        <sz val="10"/>
        <color rgb="FF000000"/>
        <rFont val="Tahoma"/>
      </rPr>
      <t>., F. Iranmanesh and M. Sheikh Fatholahi</t>
    </r>
  </si>
  <si>
    <t xml:space="preserve"> Studying the efficacy of reverse contrast option of digital radiography in detection of horizontal root fracture</t>
  </si>
  <si>
    <t xml:space="preserve"> Sadra Medical Sciences Journal</t>
  </si>
  <si>
    <t>http://smsj.sums.ac.ir/index.php/SMSJ/article/view/22</t>
  </si>
  <si>
    <r>
      <rPr>
        <b/>
        <sz val="11"/>
        <color rgb="FFFF0000"/>
        <rFont val="Calibri"/>
        <family val="2"/>
        <scheme val="minor"/>
      </rPr>
      <t>Tafakhori, Z.</t>
    </r>
    <r>
      <rPr>
        <sz val="10"/>
        <color rgb="FF000000"/>
        <rFont val="Tahoma"/>
      </rPr>
      <t>, G. Mostafazadeh and M. Fathollahi</t>
    </r>
  </si>
  <si>
    <t xml:space="preserve"> A study on the association of mandible anatomy with age and gender in panoramic radiography of patients referred to Rafsanjan dental school clinic</t>
  </si>
  <si>
    <t xml:space="preserve"> Journal of Dental Medicine</t>
  </si>
  <si>
    <t xml:space="preserve"> 253-261</t>
  </si>
  <si>
    <t>http://jdm.tums.ac.ir/article-1-5584-en.html</t>
  </si>
  <si>
    <r>
      <rPr>
        <b/>
        <sz val="11"/>
        <color rgb="FFFF0000"/>
        <rFont val="Calibri"/>
        <family val="2"/>
        <scheme val="minor"/>
      </rPr>
      <t>Tafakhori, Z</t>
    </r>
    <r>
      <rPr>
        <sz val="10"/>
        <color rgb="FF000000"/>
        <rFont val="Tahoma"/>
      </rPr>
      <t>. and H. Nejati</t>
    </r>
  </si>
  <si>
    <t xml:space="preserve"> Panoramic Radiomorphometric Indices of the Mandible in an Iranian Population</t>
  </si>
  <si>
    <t xml:space="preserve"> Journal of Dental School Shahid Beheshti University of Medical Sciences</t>
  </si>
  <si>
    <t xml:space="preserve"> 168-175</t>
  </si>
  <si>
    <t>http://jds.sbmu.ac.ir/article-1-1531-en.html</t>
  </si>
  <si>
    <r>
      <rPr>
        <b/>
        <sz val="11"/>
        <color rgb="FFFF0000"/>
        <rFont val="Calibri"/>
        <family val="2"/>
        <scheme val="minor"/>
      </rPr>
      <t>Tafakhori, Z</t>
    </r>
    <r>
      <rPr>
        <sz val="10"/>
        <color rgb="FF000000"/>
        <rFont val="Tahoma"/>
      </rPr>
      <t>., H. Zahedifar, M. S. Fathollahi and M. Irannejad</t>
    </r>
  </si>
  <si>
    <t xml:space="preserve"> Elongated Stylohyoid Process: A Pathological or Physiological Phenomenon?</t>
  </si>
  <si>
    <t>http://avicennajdr.com/en/articles/63219.html</t>
  </si>
  <si>
    <r>
      <t xml:space="preserve">Taghavi, Y., </t>
    </r>
    <r>
      <rPr>
        <b/>
        <sz val="11"/>
        <color rgb="FFFF0000"/>
        <rFont val="Calibri"/>
        <family val="2"/>
        <scheme val="minor"/>
      </rPr>
      <t>M. Soleimani</t>
    </r>
    <r>
      <rPr>
        <sz val="10"/>
        <color rgb="FF000000"/>
        <rFont val="Tahoma"/>
      </rPr>
      <t>, M. Mokhtaree and A. Taheri</t>
    </r>
  </si>
  <si>
    <t xml:space="preserve"> The prevalence of ocular diseases among individuals referring to the ocular emergency unit of Moradi Hospital of Rafsanjan, Iran: 2015</t>
  </si>
  <si>
    <t xml:space="preserve"> 77-83</t>
  </si>
  <si>
    <t>http://johe.rums.ac.ir/article-1-220-en.html</t>
  </si>
  <si>
    <r>
      <t xml:space="preserve">Torkzadeh-Mahani, A., A. Mohammadi, </t>
    </r>
    <r>
      <rPr>
        <b/>
        <sz val="11"/>
        <color rgb="FFFF0000"/>
        <rFont val="Calibri"/>
        <family val="2"/>
        <scheme val="minor"/>
      </rPr>
      <t>M. Torkzadeh-Mahani</t>
    </r>
    <r>
      <rPr>
        <sz val="10"/>
        <color rgb="FF000000"/>
        <rFont val="Tahoma"/>
      </rPr>
      <t xml:space="preserve"> and M. Mohamadi</t>
    </r>
  </si>
  <si>
    <t xml:space="preserve"> INTERNATIONAL JOURNAL OF ELECTROCHEMICAL SCIENCE</t>
  </si>
  <si>
    <t xml:space="preserve"> 6031-6044</t>
  </si>
  <si>
    <t>http://www.electrochemsci.org/papers/vol12/120706031.pdf</t>
  </si>
  <si>
    <r>
      <t xml:space="preserve">Vakilian, A., A. Moghadam-Ahmadi and </t>
    </r>
    <r>
      <rPr>
        <b/>
        <sz val="11"/>
        <color rgb="FFFF0000"/>
        <rFont val="Calibri"/>
        <family val="2"/>
        <scheme val="minor"/>
      </rPr>
      <t>H. Farahmand</t>
    </r>
  </si>
  <si>
    <t xml:space="preserve"> An Occipital Headache as the First Presentation of Multiple Third, Fourth, and Lateral Ventricular Cavernous Malformations: A Case Report and Review of Literature</t>
  </si>
  <si>
    <t xml:space="preserve"> Galen Medical Journal</t>
  </si>
  <si>
    <t xml:space="preserve"> 61-65</t>
  </si>
  <si>
    <t>http://www.gmj.ir/index.php/gmj/article/view/666/html</t>
  </si>
  <si>
    <r>
      <t xml:space="preserve">Vakilian, A., </t>
    </r>
    <r>
      <rPr>
        <b/>
        <sz val="11"/>
        <color rgb="FFFF0000"/>
        <rFont val="Calibri"/>
        <family val="2"/>
        <scheme val="minor"/>
      </rPr>
      <t>R. Derakhshan</t>
    </r>
    <r>
      <rPr>
        <sz val="10"/>
        <color rgb="FF000000"/>
        <rFont val="Tahoma"/>
      </rPr>
      <t xml:space="preserve"> and A. Moghadam-Ahmadi</t>
    </r>
  </si>
  <si>
    <t xml:space="preserve"> Sydenham Chorea in a Girl with Dextrocardia and Situs Inversus</t>
  </si>
  <si>
    <t xml:space="preserve"> 77-80</t>
  </si>
  <si>
    <t>https://scholar.google.com/citations?view_op=view_citation&amp;hl=en&amp;user=aqh2tNkAAAAJ&amp;pagesize=100&amp;citation_for_view=aqh2tNkAAAAJ:_Qo2XoVZTnwC</t>
  </si>
  <si>
    <r>
      <rPr>
        <b/>
        <sz val="12"/>
        <color rgb="FFFF0000"/>
        <rFont val="Calibri"/>
        <family val="2"/>
        <scheme val="minor"/>
      </rPr>
      <t>A. Moghadam-Ahmadi</t>
    </r>
    <r>
      <rPr>
        <sz val="10"/>
        <color rgb="FF000000"/>
        <rFont val="Tahoma"/>
      </rPr>
      <t>, A. Vakilian, H. Farahmand, A. Sharifi-Razav, F. Tajik and M. Najmaddini</t>
    </r>
  </si>
  <si>
    <t xml:space="preserve"> Epidemiological, Clinical and Radiological Characteristics of Patients with Head Trauma</t>
  </si>
  <si>
    <t xml:space="preserve"> 7-14</t>
  </si>
  <si>
    <t>http://imminv.com/index.php/imminv/article/view/49</t>
  </si>
  <si>
    <r>
      <rPr>
        <b/>
        <sz val="11"/>
        <color rgb="FFFF0000"/>
        <rFont val="Calibri"/>
        <family val="2"/>
        <scheme val="minor"/>
      </rPr>
      <t>Yaghooti Khorasani, M. M</t>
    </r>
    <r>
      <rPr>
        <sz val="11"/>
        <color rgb="FFFF0000"/>
        <rFont val="Calibri"/>
        <family val="2"/>
        <scheme val="minor"/>
      </rPr>
      <t>.</t>
    </r>
    <r>
      <rPr>
        <sz val="10"/>
        <color rgb="FF000000"/>
        <rFont val="Tahoma"/>
      </rPr>
      <t xml:space="preserve"> and M. Irannezhad</t>
    </r>
  </si>
  <si>
    <t xml:space="preserve"> The prevalence of caries in the first permanent molars among students of 7 and 12 years of age in Rafsanjan, Iran, in 2009-2010</t>
  </si>
  <si>
    <t xml:space="preserve"> 25-31</t>
  </si>
  <si>
    <t>http://johe.rums.ac.ir/article-1-229-en.html</t>
  </si>
  <si>
    <r>
      <rPr>
        <b/>
        <sz val="11"/>
        <color rgb="FFFF0000"/>
        <rFont val="Calibri"/>
        <family val="2"/>
        <scheme val="minor"/>
      </rPr>
      <t>Yaghooti Khorasani</t>
    </r>
    <r>
      <rPr>
        <sz val="10"/>
        <color rgb="FF000000"/>
        <rFont val="Tahoma"/>
      </rPr>
      <t>, M. M., A. Ravari and R. Abazarpour</t>
    </r>
  </si>
  <si>
    <t xml:space="preserve"> An Investigation on Dentistry Students' Attitude on Accepted Behavior in Classroom at Rafsanjan University of Medical Sciences</t>
  </si>
  <si>
    <t xml:space="preserve"> Journal of Medical Education Development</t>
  </si>
  <si>
    <t xml:space="preserve"> 103-111</t>
  </si>
  <si>
    <t>http://zums.ac.ir/edujournal/browse.php?a_id=691&amp;sid=1&amp;slc_lang=en</t>
  </si>
  <si>
    <r>
      <t xml:space="preserve">Zamanian, M., M. Hajizadeh, A. Shamsizadeh, E. Hakimizadeh and </t>
    </r>
    <r>
      <rPr>
        <b/>
        <sz val="11"/>
        <color rgb="FFFF0000"/>
        <rFont val="Calibri"/>
        <family val="2"/>
        <scheme val="minor"/>
      </rPr>
      <t>M. Allahtavakoli</t>
    </r>
  </si>
  <si>
    <t xml:space="preserve"> Effect of troxerutin on serum glucose level and lactate dehydrogenase activity after exhaustive swimming in male rats</t>
  </si>
  <si>
    <t xml:space="preserve"> Journal of Shahrekord Uuniversity of Medical Sciences</t>
  </si>
  <si>
    <t>1-7</t>
  </si>
  <si>
    <t>http://journal.skums.ac.ir/browse.php?a_code=A-10-755-3&amp;sid=1&amp;slc_lang=en</t>
  </si>
  <si>
    <r>
      <t xml:space="preserve">Bateni, E., A. Rabiei, N. Sabzikari and </t>
    </r>
    <r>
      <rPr>
        <b/>
        <sz val="11"/>
        <color rgb="FFFF0000"/>
        <rFont val="Calibri"/>
        <family val="2"/>
        <scheme val="minor"/>
      </rPr>
      <t>A. Ghanbarzadegan</t>
    </r>
  </si>
  <si>
    <t xml:space="preserve">Comparison of periodontal parameters among cardiovascular patients and healthy controls </t>
  </si>
  <si>
    <t>Journal of Occupational Health and Epidemiology</t>
  </si>
  <si>
    <t>129-134</t>
  </si>
  <si>
    <t>http://johe.rums.ac.ir/browse.php?a_code=A-10-198-1&amp;slc_lang=en&amp;sid=1&amp;sw=Ghanbarzadegan</t>
  </si>
  <si>
    <r>
      <t xml:space="preserve">Mirzaee, V., Z. Riahi, Z. Sharifzadeh, </t>
    </r>
    <r>
      <rPr>
        <b/>
        <sz val="11"/>
        <color rgb="FFFF0000"/>
        <rFont val="Calibri"/>
        <family val="2"/>
        <scheme val="minor"/>
      </rPr>
      <t>M. Kardoust Parizi</t>
    </r>
    <r>
      <rPr>
        <sz val="10"/>
        <color rgb="FF000000"/>
        <rFont val="Tahoma"/>
      </rPr>
      <t xml:space="preserve"> and A. Adinehpour</t>
    </r>
  </si>
  <si>
    <t>Survey On Methanol Poisoning Epidemic in Rafsanjan City in Year 2013</t>
  </si>
  <si>
    <t>84-89</t>
  </si>
  <si>
    <t>http://imminv.com/index.php/imminv/article/view/47</t>
  </si>
  <si>
    <t>A Review of the Most Prestigious Journals in Medical Physiology</t>
  </si>
  <si>
    <t>Journal of Rafsanjan University of Medical Sciences</t>
  </si>
  <si>
    <t>661-682</t>
  </si>
  <si>
    <t>http://journal.rums.ac.ir/article-1-3356-en.html</t>
  </si>
  <si>
    <r>
      <t xml:space="preserve">Delrobaei, F., M. Bahmani, F. Ayoobi, A. Shamsizadeh, I. Fatemi and </t>
    </r>
    <r>
      <rPr>
        <b/>
        <sz val="11"/>
        <color rgb="FFFF0000"/>
        <rFont val="Calibri"/>
        <family val="2"/>
        <scheme val="minor"/>
      </rPr>
      <t>M. Allahtavakoli</t>
    </r>
  </si>
  <si>
    <t>The effect of Metformin on tactile learning and anxiety like-behavior in ovariectomized mice</t>
  </si>
  <si>
    <t>The Journal of Shahid Sadoughi University of Medical Sciences</t>
  </si>
  <si>
    <t>196-2205</t>
  </si>
  <si>
    <t>http://jssu.ssu.ac.ir/browse.php?a_code=A-10-3084-1&amp;slc_lang=fa&amp;sid=1</t>
  </si>
  <si>
    <r>
      <t xml:space="preserve">Moghadam-ahmadi, A., P. Yazdian-Anari, S. Kazemisufi, A. Vakilian, A. Ranjbartotoei and </t>
    </r>
    <r>
      <rPr>
        <b/>
        <sz val="11"/>
        <color rgb="FFFF0000"/>
        <rFont val="Calibri"/>
        <family val="2"/>
        <scheme val="minor"/>
      </rPr>
      <t>F. Ayoobi</t>
    </r>
  </si>
  <si>
    <t>20-17</t>
  </si>
  <si>
    <t>Evaluation of Demographic, Clinical and Beyond Clinical Characteristics in Patients with Multiple Sclerosis in Rafsanjan City, Iran</t>
  </si>
  <si>
    <t>Internal Medicine and Medical Investigation Journal</t>
  </si>
  <si>
    <t>63-7-</t>
  </si>
  <si>
    <t>http://imminv.com/index.php/imminv/article/view/61</t>
  </si>
  <si>
    <t>راوری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</si>
</sst>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9" x14ac:knownFonts="1">
    <font>
      <sz val="10"/>
      <color rgb="FF000000"/>
      <name val="Tahoma"/>
    </font>
    <font>
      <sz val="11"/>
      <color theme="1"/>
      <name val="Calibri"/>
      <family val="2"/>
      <scheme val="minor"/>
    </font>
    <font>
      <sz val="10"/>
      <color rgb="FF000000"/>
      <name val="Tahoma"/>
      <family val="2"/>
    </font>
    <font>
      <sz val="11"/>
      <color rgb="FFFF0000"/>
      <name val="Calibri"/>
      <family val="2"/>
      <scheme val="minor"/>
    </font>
    <font>
      <sz val="11"/>
      <color indexed="62"/>
      <name val="Calibri"/>
      <family val="2"/>
    </font>
    <font>
      <sz val="11"/>
      <color indexed="17"/>
      <name val="Calibri"/>
      <family val="2"/>
    </font>
    <font>
      <sz val="11"/>
      <color rgb="FF002060"/>
      <name val="Calibri"/>
      <family val="2"/>
      <scheme val="minor"/>
    </font>
    <font>
      <sz val="11"/>
      <color indexed="56"/>
      <name val="Calibri"/>
      <family val="2"/>
    </font>
    <font>
      <sz val="11"/>
      <color indexed="57"/>
      <name val="Calibri"/>
      <family val="2"/>
    </font>
    <font>
      <sz val="10"/>
      <name val="Arial"/>
      <family val="2"/>
    </font>
    <font>
      <sz val="11"/>
      <color theme="9"/>
      <name val="Calibri"/>
      <family val="2"/>
      <scheme val="minor"/>
    </font>
    <font>
      <sz val="11"/>
      <color indexed="53"/>
      <name val="Calibri"/>
      <family val="2"/>
    </font>
    <font>
      <sz val="11"/>
      <color indexed="51"/>
      <name val="Calibri"/>
      <family val="2"/>
    </font>
    <font>
      <sz val="11"/>
      <color indexed="60"/>
      <name val="Calibri"/>
      <family val="2"/>
    </font>
    <font>
      <sz val="11"/>
      <name val="Calibri"/>
      <family val="2"/>
      <scheme val="minor"/>
    </font>
    <font>
      <sz val="15"/>
      <color rgb="FF505050"/>
      <name val="Calibri"/>
      <family val="2"/>
      <scheme val="minor"/>
    </font>
    <font>
      <sz val="10"/>
      <color indexed="8"/>
      <name val="Arial"/>
      <family val="2"/>
    </font>
    <font>
      <sz val="10"/>
      <color indexed="17"/>
      <name val="Arial"/>
      <family val="2"/>
    </font>
    <font>
      <sz val="11"/>
      <color indexed="57"/>
      <name val="Arial"/>
      <family val="2"/>
    </font>
    <font>
      <sz val="11"/>
      <color indexed="60"/>
      <name val="Arial"/>
      <family val="2"/>
    </font>
    <font>
      <sz val="11"/>
      <color indexed="49"/>
      <name val="Arial"/>
      <family val="2"/>
    </font>
    <font>
      <sz val="11"/>
      <color indexed="53"/>
      <name val="Arial"/>
      <family val="2"/>
    </font>
    <font>
      <sz val="11"/>
      <color indexed="62"/>
      <name val="Arial"/>
      <family val="2"/>
    </font>
    <font>
      <sz val="11"/>
      <name val="Arial"/>
      <family val="2"/>
    </font>
    <font>
      <sz val="11"/>
      <color indexed="40"/>
      <name val="Arial"/>
      <family val="2"/>
    </font>
    <font>
      <sz val="11"/>
      <color indexed="17"/>
      <name val="Arial"/>
      <family val="2"/>
    </font>
    <font>
      <b/>
      <sz val="11"/>
      <color rgb="FFFF0000"/>
      <name val="Calibri"/>
      <family val="2"/>
      <scheme val="minor"/>
    </font>
    <font>
      <u/>
      <sz val="11"/>
      <color theme="10"/>
      <name val="Calibri"/>
      <family val="2"/>
      <scheme val="minor"/>
    </font>
    <font>
      <b/>
      <sz val="12"/>
      <color rgb="FFFF0000"/>
      <name val="Calibri"/>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s>
  <cellStyleXfs count="3">
    <xf numFmtId="0" fontId="0" fillId="0" borderId="0"/>
    <xf numFmtId="0" fontId="1" fillId="0" borderId="0"/>
    <xf numFmtId="0" fontId="27" fillId="0" borderId="0" applyNumberFormat="0" applyFill="0" applyBorder="0" applyAlignment="0" applyProtection="0"/>
  </cellStyleXfs>
  <cellXfs count="111">
    <xf numFmtId="0" fontId="0" fillId="0" borderId="0" xfId="0"/>
    <xf numFmtId="0" fontId="0" fillId="0" borderId="6" xfId="0" applyFill="1" applyBorder="1"/>
    <xf numFmtId="0" fontId="0" fillId="0" borderId="1" xfId="0" applyFill="1" applyBorder="1"/>
    <xf numFmtId="1" fontId="0" fillId="0" borderId="1" xfId="0" applyNumberFormat="1" applyFill="1" applyBorder="1"/>
    <xf numFmtId="164" fontId="0" fillId="0" borderId="1" xfId="0" applyNumberFormat="1" applyFill="1" applyBorder="1"/>
    <xf numFmtId="1" fontId="0" fillId="0" borderId="4" xfId="0" applyNumberFormat="1" applyFill="1" applyBorder="1"/>
    <xf numFmtId="2" fontId="0" fillId="0" borderId="4" xfId="0" applyNumberFormat="1" applyFill="1" applyBorder="1"/>
    <xf numFmtId="2" fontId="0" fillId="0" borderId="1" xfId="0" applyNumberFormat="1" applyFill="1" applyBorder="1"/>
    <xf numFmtId="0" fontId="0" fillId="0" borderId="0" xfId="0" applyFill="1"/>
    <xf numFmtId="1" fontId="0" fillId="0" borderId="7" xfId="0" applyNumberFormat="1" applyFill="1" applyBorder="1"/>
    <xf numFmtId="164" fontId="0" fillId="0" borderId="7" xfId="0" applyNumberFormat="1" applyFill="1" applyBorder="1"/>
    <xf numFmtId="0" fontId="0" fillId="0" borderId="4" xfId="0"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0" fontId="0" fillId="0" borderId="0" xfId="0" applyFill="1" applyAlignment="1">
      <alignment horizontal="center" vertical="center" wrapText="1"/>
    </xf>
    <xf numFmtId="164" fontId="0" fillId="0" borderId="4" xfId="0" applyNumberFormat="1" applyFill="1" applyBorder="1"/>
    <xf numFmtId="164" fontId="0" fillId="0" borderId="0" xfId="0" applyNumberFormat="1" applyFill="1"/>
    <xf numFmtId="0" fontId="0" fillId="0" borderId="9" xfId="0" applyFill="1" applyBorder="1"/>
    <xf numFmtId="1" fontId="0" fillId="0" borderId="9" xfId="0" applyNumberFormat="1" applyFill="1" applyBorder="1"/>
    <xf numFmtId="1" fontId="0" fillId="0" borderId="2" xfId="0" applyNumberFormat="1" applyFill="1" applyBorder="1"/>
    <xf numFmtId="164" fontId="0" fillId="0" borderId="2" xfId="0" applyNumberFormat="1" applyFill="1" applyBorder="1"/>
    <xf numFmtId="164" fontId="0" fillId="0" borderId="9" xfId="0" applyNumberFormat="1" applyFill="1" applyBorder="1"/>
    <xf numFmtId="1" fontId="0" fillId="0" borderId="0" xfId="0" applyNumberFormat="1" applyFill="1"/>
    <xf numFmtId="165" fontId="0" fillId="0" borderId="4" xfId="0" applyNumberFormat="1" applyFill="1" applyBorder="1"/>
    <xf numFmtId="165" fontId="0" fillId="0" borderId="1" xfId="0" applyNumberFormat="1" applyFill="1" applyBorder="1"/>
    <xf numFmtId="165" fontId="0" fillId="0" borderId="9" xfId="0" applyNumberFormat="1" applyFill="1" applyBorder="1"/>
    <xf numFmtId="0" fontId="2" fillId="0" borderId="0" xfId="0" applyFont="1" applyFill="1"/>
    <xf numFmtId="1" fontId="0" fillId="0" borderId="8" xfId="0" applyNumberFormat="1" applyFill="1" applyBorder="1"/>
    <xf numFmtId="164" fontId="0" fillId="0" borderId="8" xfId="0" applyNumberFormat="1" applyFill="1" applyBorder="1"/>
    <xf numFmtId="2" fontId="0" fillId="0" borderId="9" xfId="0" applyNumberFormat="1" applyFill="1" applyBorder="1"/>
    <xf numFmtId="0" fontId="2" fillId="0" borderId="1" xfId="0" applyFont="1" applyFill="1" applyBorder="1"/>
    <xf numFmtId="0" fontId="0" fillId="0" borderId="0" xfId="0" applyFill="1" applyBorder="1"/>
    <xf numFmtId="0" fontId="2" fillId="0" borderId="0" xfId="0" applyFont="1" applyFill="1" applyBorder="1"/>
    <xf numFmtId="1" fontId="0" fillId="0" borderId="0" xfId="0" applyNumberFormat="1" applyFill="1" applyBorder="1"/>
    <xf numFmtId="165" fontId="0" fillId="0" borderId="0" xfId="0" applyNumberFormat="1" applyFill="1" applyBorder="1"/>
    <xf numFmtId="164" fontId="0" fillId="0" borderId="0" xfId="0" applyNumberFormat="1" applyFill="1" applyBorder="1"/>
    <xf numFmtId="2" fontId="0" fillId="0" borderId="0" xfId="0" applyNumberFormat="1" applyFill="1" applyBorder="1"/>
    <xf numFmtId="0" fontId="0" fillId="0" borderId="8" xfId="0" applyBorder="1"/>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4" xfId="0" applyFont="1" applyBorder="1" applyAlignment="1">
      <alignment horizontal="center" vertical="center" wrapText="1"/>
    </xf>
    <xf numFmtId="164" fontId="2" fillId="0" borderId="5"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0" fontId="0" fillId="0" borderId="0" xfId="0" applyAlignment="1">
      <alignment horizontal="center" vertical="center" wrapText="1"/>
    </xf>
    <xf numFmtId="0" fontId="0" fillId="0" borderId="6" xfId="0" applyBorder="1"/>
    <xf numFmtId="0" fontId="0" fillId="0" borderId="1" xfId="0" applyBorder="1"/>
    <xf numFmtId="1" fontId="0" fillId="0" borderId="1" xfId="0" applyNumberFormat="1" applyBorder="1"/>
    <xf numFmtId="164" fontId="0" fillId="0" borderId="1" xfId="0" applyNumberFormat="1" applyBorder="1"/>
    <xf numFmtId="164" fontId="0" fillId="0" borderId="4" xfId="0" applyNumberFormat="1" applyBorder="1"/>
    <xf numFmtId="1" fontId="0" fillId="0" borderId="4" xfId="0" applyNumberFormat="1" applyBorder="1"/>
    <xf numFmtId="2" fontId="0" fillId="0" borderId="4" xfId="0" applyNumberFormat="1" applyBorder="1"/>
    <xf numFmtId="2" fontId="0" fillId="0" borderId="1" xfId="0" applyNumberFormat="1" applyBorder="1"/>
    <xf numFmtId="1" fontId="0" fillId="0" borderId="7" xfId="0" applyNumberFormat="1" applyBorder="1"/>
    <xf numFmtId="164" fontId="0" fillId="0" borderId="7" xfId="0" applyNumberFormat="1" applyBorder="1"/>
    <xf numFmtId="164" fontId="0" fillId="0" borderId="6" xfId="0" applyNumberFormat="1" applyBorder="1"/>
    <xf numFmtId="0" fontId="2" fillId="0" borderId="1" xfId="0" applyFont="1" applyBorder="1"/>
    <xf numFmtId="0" fontId="0" fillId="0" borderId="9" xfId="0" applyBorder="1"/>
    <xf numFmtId="1" fontId="0" fillId="0" borderId="9" xfId="0" applyNumberFormat="1" applyBorder="1"/>
    <xf numFmtId="1" fontId="0" fillId="0" borderId="2" xfId="0" applyNumberFormat="1" applyBorder="1"/>
    <xf numFmtId="164" fontId="0" fillId="0" borderId="2" xfId="0" applyNumberFormat="1" applyBorder="1"/>
    <xf numFmtId="164" fontId="0" fillId="0" borderId="9" xfId="0" applyNumberFormat="1" applyBorder="1"/>
    <xf numFmtId="164" fontId="0" fillId="0" borderId="0" xfId="0" applyNumberFormat="1"/>
    <xf numFmtId="1" fontId="0" fillId="0" borderId="0" xfId="0" applyNumberFormat="1"/>
    <xf numFmtId="165" fontId="0" fillId="0" borderId="4" xfId="0" applyNumberFormat="1" applyBorder="1"/>
    <xf numFmtId="165" fontId="0" fillId="0" borderId="1" xfId="0" applyNumberFormat="1" applyBorder="1"/>
    <xf numFmtId="0" fontId="1" fillId="0" borderId="0" xfId="1" applyAlignment="1">
      <alignment vertical="top"/>
    </xf>
    <xf numFmtId="0" fontId="1" fillId="0" borderId="0" xfId="1" applyAlignment="1">
      <alignment vertical="top" wrapText="1"/>
    </xf>
    <xf numFmtId="0" fontId="1" fillId="0" borderId="0" xfId="1" applyAlignment="1">
      <alignment horizontal="left" vertical="center"/>
    </xf>
    <xf numFmtId="0" fontId="1" fillId="0" borderId="0" xfId="1" applyAlignment="1">
      <alignment horizontal="left" vertical="center" wrapText="1"/>
    </xf>
    <xf numFmtId="164" fontId="1" fillId="0" borderId="0" xfId="1" applyNumberFormat="1" applyAlignment="1">
      <alignment horizontal="left" vertical="center"/>
    </xf>
    <xf numFmtId="0" fontId="6" fillId="0" borderId="0" xfId="1" applyFont="1" applyAlignment="1">
      <alignment horizontal="left" vertical="center" wrapText="1"/>
    </xf>
    <xf numFmtId="0" fontId="9" fillId="0" borderId="0" xfId="1" applyFont="1" applyAlignment="1">
      <alignment horizontal="left" vertical="center" wrapText="1"/>
    </xf>
    <xf numFmtId="0" fontId="10" fillId="0" borderId="0" xfId="1" applyFont="1" applyAlignment="1">
      <alignment horizontal="left" vertical="center" wrapText="1"/>
    </xf>
    <xf numFmtId="0" fontId="1" fillId="2" borderId="0" xfId="1" applyFill="1" applyAlignment="1">
      <alignment horizontal="left" vertical="center" wrapText="1"/>
    </xf>
    <xf numFmtId="0" fontId="1" fillId="3" borderId="0" xfId="1" applyFill="1" applyAlignment="1">
      <alignment horizontal="left" vertical="center" wrapText="1"/>
    </xf>
    <xf numFmtId="0" fontId="14" fillId="0" borderId="0" xfId="1" applyFont="1" applyAlignment="1">
      <alignment horizontal="left" vertical="center"/>
    </xf>
    <xf numFmtId="0" fontId="1" fillId="2" borderId="0" xfId="1" applyFill="1" applyAlignment="1">
      <alignment horizontal="left" vertical="center"/>
    </xf>
    <xf numFmtId="0" fontId="15" fillId="0" borderId="0" xfId="1" applyFont="1" applyAlignment="1">
      <alignment horizontal="left" vertical="center"/>
    </xf>
    <xf numFmtId="0" fontId="1" fillId="3" borderId="0" xfId="1" applyFill="1" applyAlignment="1">
      <alignment horizontal="left" vertical="center"/>
    </xf>
    <xf numFmtId="164" fontId="14" fillId="0" borderId="0" xfId="1" applyNumberFormat="1" applyFont="1" applyAlignment="1">
      <alignment horizontal="left" vertical="center"/>
    </xf>
    <xf numFmtId="0" fontId="14" fillId="2" borderId="0" xfId="1" applyFont="1" applyFill="1" applyAlignment="1">
      <alignment horizontal="left" vertical="center" wrapText="1"/>
    </xf>
    <xf numFmtId="0" fontId="23" fillId="0" borderId="0" xfId="1" applyFont="1" applyAlignment="1">
      <alignment horizontal="left" vertical="center" wrapText="1"/>
    </xf>
    <xf numFmtId="0" fontId="14" fillId="0" borderId="0" xfId="1" applyFont="1" applyAlignment="1">
      <alignment horizontal="left" vertical="center" wrapText="1"/>
    </xf>
    <xf numFmtId="0" fontId="1" fillId="0" borderId="0" xfId="1" applyAlignment="1">
      <alignment vertical="center" wrapText="1"/>
    </xf>
    <xf numFmtId="9" fontId="1" fillId="0" borderId="0" xfId="1" applyNumberFormat="1" applyAlignment="1">
      <alignment vertical="center" wrapText="1"/>
    </xf>
    <xf numFmtId="0" fontId="1" fillId="0" borderId="0" xfId="1" applyAlignment="1">
      <alignment horizontal="center" vertical="center" wrapText="1"/>
    </xf>
    <xf numFmtId="0" fontId="1" fillId="0" borderId="1" xfId="1" applyBorder="1" applyAlignment="1">
      <alignment horizontal="center" vertical="center" wrapText="1"/>
    </xf>
    <xf numFmtId="0" fontId="1" fillId="0" borderId="1" xfId="1" applyNumberFormat="1" applyBorder="1" applyAlignment="1">
      <alignment horizontal="center" vertical="center" wrapText="1"/>
    </xf>
    <xf numFmtId="0" fontId="1" fillId="0" borderId="1" xfId="1" applyBorder="1" applyAlignment="1">
      <alignment horizontal="center" vertical="center"/>
    </xf>
    <xf numFmtId="2" fontId="1" fillId="0" borderId="1" xfId="1" applyNumberFormat="1" applyBorder="1" applyAlignment="1">
      <alignment horizontal="center" vertical="center" wrapText="1"/>
    </xf>
    <xf numFmtId="49" fontId="1" fillId="0" borderId="1" xfId="1" applyNumberFormat="1" applyBorder="1" applyAlignment="1">
      <alignment horizontal="center" vertical="center" wrapText="1"/>
    </xf>
    <xf numFmtId="0" fontId="1" fillId="0" borderId="0" xfId="1" applyAlignment="1">
      <alignment horizontal="center" vertical="center"/>
    </xf>
    <xf numFmtId="0" fontId="27" fillId="0" borderId="1" xfId="2" applyBorder="1" applyAlignment="1">
      <alignment horizontal="center" vertical="center"/>
    </xf>
    <xf numFmtId="0" fontId="26" fillId="0" borderId="0" xfId="1" applyFont="1" applyAlignment="1">
      <alignment horizontal="center" vertical="center" wrapText="1"/>
    </xf>
    <xf numFmtId="0" fontId="1" fillId="0" borderId="10" xfId="1" applyFill="1" applyBorder="1" applyAlignment="1">
      <alignment horizontal="center" vertical="center" wrapText="1"/>
    </xf>
    <xf numFmtId="0" fontId="1" fillId="0" borderId="8" xfId="1" applyFill="1" applyBorder="1" applyAlignment="1">
      <alignment horizontal="center" vertical="center" wrapText="1"/>
    </xf>
    <xf numFmtId="0" fontId="1" fillId="0" borderId="9" xfId="1" applyFill="1" applyBorder="1" applyAlignment="1">
      <alignment horizontal="center" vertical="center" wrapText="1"/>
    </xf>
    <xf numFmtId="49" fontId="1" fillId="0" borderId="9" xfId="1" applyNumberFormat="1" applyFill="1" applyBorder="1" applyAlignment="1">
      <alignment horizontal="center" vertical="center" wrapText="1"/>
    </xf>
    <xf numFmtId="0" fontId="27" fillId="0" borderId="9" xfId="2" applyFill="1" applyBorder="1" applyAlignment="1">
      <alignment horizontal="center" vertical="center"/>
    </xf>
    <xf numFmtId="2" fontId="1" fillId="0" borderId="9" xfId="1" applyNumberFormat="1" applyFill="1" applyBorder="1" applyAlignment="1">
      <alignment horizontal="center" vertical="center" wrapText="1"/>
    </xf>
    <xf numFmtId="0" fontId="1" fillId="0" borderId="1" xfId="1" applyFill="1" applyBorder="1" applyAlignment="1">
      <alignment horizontal="center" vertical="center" wrapText="1"/>
    </xf>
    <xf numFmtId="0" fontId="1" fillId="0" borderId="0" xfId="1" applyFill="1" applyAlignment="1">
      <alignment horizontal="center" vertical="center"/>
    </xf>
    <xf numFmtId="0" fontId="1" fillId="0" borderId="0" xfId="1" applyBorder="1" applyAlignment="1">
      <alignment horizontal="center" vertical="center" wrapText="1"/>
    </xf>
    <xf numFmtId="49" fontId="1" fillId="0" borderId="0" xfId="1" applyNumberFormat="1" applyBorder="1" applyAlignment="1">
      <alignment horizontal="center" vertical="center" wrapText="1"/>
    </xf>
    <xf numFmtId="0" fontId="1" fillId="0" borderId="0" xfId="1" applyBorder="1" applyAlignment="1">
      <alignment horizontal="center" vertical="center"/>
    </xf>
    <xf numFmtId="2" fontId="1" fillId="0" borderId="0" xfId="1" applyNumberFormat="1" applyBorder="1" applyAlignment="1">
      <alignment horizontal="center" vertical="center" wrapText="1"/>
    </xf>
    <xf numFmtId="0" fontId="1" fillId="0" borderId="0" xfId="1" applyNumberFormat="1" applyAlignment="1">
      <alignment horizontal="center" vertical="center"/>
    </xf>
    <xf numFmtId="2" fontId="1" fillId="0" borderId="0" xfId="1" applyNumberFormat="1" applyAlignment="1">
      <alignment horizontal="center" vertical="center"/>
    </xf>
    <xf numFmtId="0" fontId="1" fillId="0" borderId="0" xfId="1" applyFill="1" applyAlignment="1">
      <alignment horizontal="left" vertical="center" wrapText="1"/>
    </xf>
    <xf numFmtId="0" fontId="0" fillId="0" borderId="3" xfId="0" applyFill="1" applyBorder="1" applyAlignment="1" applyProtection="1">
      <alignment horizontal="center" vertical="center" wrapText="1"/>
      <protection locked="0"/>
    </xf>
  </cellXfs>
  <cellStyles count="3">
    <cellStyle name="Hyperlink" xfId="2" builtinId="8"/>
    <cellStyle name="Normal" xfId="0" builtinId="0"/>
    <cellStyle name="Normal 2" xfId="1"/>
  </cellStyles>
  <dxfs count="125">
    <dxf>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numFmt numFmtId="0" formatCode="Genera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dxf>
    <dxf>
      <numFmt numFmtId="0" formatCode="Genera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dxf>
    <dxf>
      <numFmt numFmtId="2" formatCode="0.0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dxf>
    <dxf>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numFmt numFmtId="30" formatCode="@"/>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dxf>
    <dxf>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alignment horizontal="center" vertical="center" textRotation="0" wrapText="1" indent="0" justifyLastLine="0" shrinkToFit="0" readingOrder="0"/>
      <border outline="0">
        <right style="thin">
          <color auto="1"/>
        </right>
      </border>
    </dxf>
    <dxf>
      <alignment horizontal="center" vertical="center" textRotation="0" indent="0" justifyLastLine="0" shrinkToFit="0" readingOrder="0"/>
    </dxf>
    <dxf>
      <alignment horizontal="center" vertical="center" textRotation="0" wrapText="1"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numFmt numFmtId="0" formatCode="General"/>
      <alignment horizontal="left" vertical="center" textRotation="0" indent="0" justifyLastLine="0" shrinkToFit="0" readingOrder="0"/>
    </dxf>
    <dxf>
      <numFmt numFmtId="0" formatCode="General"/>
      <alignment horizontal="left" vertical="center" textRotation="0" indent="0" justifyLastLine="0" shrinkToFit="0" readingOrder="0"/>
    </dxf>
    <dxf>
      <alignment horizontal="left" vertical="center" textRotation="0" wrapText="0" indent="0" justifyLastLine="0" shrinkToFit="0" readingOrder="0"/>
    </dxf>
    <dxf>
      <numFmt numFmtId="0" formatCode="General"/>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1" indent="0" justifyLastLine="0" shrinkToFit="0" readingOrder="0"/>
    </dxf>
    <dxf>
      <alignment horizontal="left" vertical="center" textRotation="0" indent="0" justifyLastLine="0" shrinkToFit="0" readingOrder="0"/>
    </dxf>
    <dxf>
      <alignment horizontal="left" vertical="center" textRotation="0" wrapText="1"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general" vertical="center" textRotation="0" wrapText="1" indent="0" justifyLastLine="0" shrinkToFit="0" readingOrder="0"/>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numFmt numFmtId="164" formatCode="0.000"/>
      <border diagonalUp="0" diagonalDown="0" outline="0">
        <left/>
        <right style="thin">
          <color auto="1"/>
        </right>
        <top style="thin">
          <color auto="1"/>
        </top>
        <bottom style="thin">
          <color auto="1"/>
        </bottom>
      </border>
    </dxf>
    <dxf>
      <numFmt numFmtId="1" formatCode="0"/>
      <border diagonalUp="0" diagonalDown="0" outline="0">
        <left style="thin">
          <color auto="1"/>
        </left>
        <right/>
        <top style="thin">
          <color auto="1"/>
        </top>
        <bottom style="thin">
          <color auto="1"/>
        </bottom>
      </border>
    </dxf>
    <dxf>
      <numFmt numFmtId="164" formatCode="0.000"/>
      <border diagonalUp="0" diagonalDown="0">
        <left style="thin">
          <color auto="1"/>
        </left>
        <right/>
        <top style="thin">
          <color auto="1"/>
        </top>
        <bottom style="thin">
          <color auto="1"/>
        </bottom>
      </border>
    </dxf>
    <dxf>
      <numFmt numFmtId="1" formatCode="0"/>
      <border diagonalUp="0" diagonalDown="0">
        <left style="thin">
          <color auto="1"/>
        </left>
        <right/>
        <top style="thin">
          <color auto="1"/>
        </top>
        <bottom style="thin">
          <color auto="1"/>
        </bottom>
        <vertical/>
        <horizontal/>
      </border>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alignment horizontal="center" vertical="center" textRotation="0" wrapText="1" indent="0" justifyLastLine="0" shrinkToFit="0" readingOrder="0"/>
      <border diagonalUp="0" diagonalDown="0" outline="0">
        <left style="thin">
          <color auto="1"/>
        </left>
        <right style="thin">
          <color auto="1"/>
        </right>
        <top/>
        <bottom/>
      </border>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numFmt numFmtId="164" formatCode="0.000"/>
      <border diagonalUp="0" diagonalDown="0" outline="0">
        <left/>
        <right style="thin">
          <color auto="1"/>
        </right>
        <top style="thin">
          <color auto="1"/>
        </top>
        <bottom style="thin">
          <color auto="1"/>
        </bottom>
      </border>
    </dxf>
    <dxf>
      <numFmt numFmtId="1" formatCode="0"/>
      <border diagonalUp="0" diagonalDown="0" outline="0">
        <left style="thin">
          <color auto="1"/>
        </left>
        <right/>
        <top style="thin">
          <color auto="1"/>
        </top>
        <bottom style="thin">
          <color auto="1"/>
        </bottom>
      </border>
    </dxf>
    <dxf>
      <numFmt numFmtId="164" formatCode="0.000"/>
      <border diagonalUp="0" diagonalDown="0">
        <left style="thin">
          <color auto="1"/>
        </left>
        <right/>
        <top style="thin">
          <color auto="1"/>
        </top>
        <bottom style="thin">
          <color auto="1"/>
        </bottom>
      </border>
    </dxf>
    <dxf>
      <numFmt numFmtId="1" formatCode="0"/>
      <border diagonalUp="0" diagonalDown="0">
        <left style="thin">
          <color auto="1"/>
        </left>
        <right/>
        <top style="thin">
          <color auto="1"/>
        </top>
        <bottom style="thin">
          <color auto="1"/>
        </bottom>
        <vertical/>
        <horizontal/>
      </border>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numFmt numFmtId="1" formatCode="0"/>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alignment horizontal="center" vertical="center" textRotation="0" wrapText="1" indent="0" justifyLastLine="0" shrinkToFit="0" readingOrder="0"/>
      <border diagonalUp="0" diagonalDown="0" outline="0">
        <left style="thin">
          <color auto="1"/>
        </left>
        <right style="thin">
          <color auto="1"/>
        </right>
        <top/>
        <bottom/>
      </border>
    </dxf>
    <dxf>
      <numFmt numFmtId="1" formatCode="0"/>
      <fill>
        <patternFill patternType="none">
          <fgColor indexed="64"/>
          <bgColor auto="1"/>
        </patternFill>
      </fill>
      <border diagonalUp="0" diagonalDown="0" outline="0">
        <left style="thin">
          <color auto="1"/>
        </left>
        <right style="thin">
          <color auto="1"/>
        </right>
        <top style="thin">
          <color auto="1"/>
        </top>
        <bottom style="thin">
          <color auto="1"/>
        </bottom>
      </border>
    </dxf>
    <dxf>
      <numFmt numFmtId="1" formatCode="0"/>
      <fill>
        <patternFill patternType="none">
          <fgColor indexed="64"/>
          <bgColor auto="1"/>
        </patternFill>
      </fill>
      <border diagonalUp="0" diagonalDown="0" outline="0">
        <left style="thin">
          <color auto="1"/>
        </left>
        <right style="thin">
          <color auto="1"/>
        </right>
        <top style="thin">
          <color auto="1"/>
        </top>
        <bottom style="thin">
          <color auto="1"/>
        </bottom>
      </border>
    </dxf>
    <dxf>
      <numFmt numFmtId="165" formatCode="0.0"/>
      <fill>
        <patternFill patternType="none">
          <fgColor indexed="64"/>
          <bgColor auto="1"/>
        </patternFill>
      </fill>
      <border diagonalUp="0" diagonalDown="0" outline="0">
        <left style="thin">
          <color auto="1"/>
        </left>
        <right style="thin">
          <color auto="1"/>
        </right>
        <top style="thin">
          <color auto="1"/>
        </top>
        <bottom style="thin">
          <color auto="1"/>
        </bottom>
      </border>
    </dxf>
    <dxf>
      <numFmt numFmtId="1" formatCode="0"/>
      <fill>
        <patternFill patternType="none">
          <fgColor indexed="64"/>
          <bgColor auto="1"/>
        </patternFill>
      </fill>
      <border diagonalUp="0" diagonalDown="0" outline="0">
        <left style="thin">
          <color auto="1"/>
        </left>
        <right style="thin">
          <color auto="1"/>
        </right>
        <top style="thin">
          <color auto="1"/>
        </top>
        <bottom style="thin">
          <color auto="1"/>
        </bottom>
      </border>
    </dxf>
    <dxf>
      <numFmt numFmtId="1" formatCode="0"/>
      <fill>
        <patternFill patternType="none">
          <fgColor indexed="64"/>
          <bgColor auto="1"/>
        </patternFill>
      </fill>
      <border diagonalUp="0" diagonalDown="0" outline="0">
        <left style="thin">
          <color auto="1"/>
        </left>
        <right style="thin">
          <color auto="1"/>
        </right>
        <top style="thin">
          <color auto="1"/>
        </top>
        <bottom style="thin">
          <color auto="1"/>
        </bottom>
      </border>
    </dxf>
    <dxf>
      <numFmt numFmtId="1" formatCode="0"/>
      <fill>
        <patternFill patternType="none">
          <fgColor indexed="64"/>
          <bgColor auto="1"/>
        </patternFill>
      </fill>
      <border diagonalUp="0" diagonalDown="0" outline="0">
        <left style="thin">
          <color auto="1"/>
        </left>
        <right style="thin">
          <color auto="1"/>
        </right>
        <top style="thin">
          <color auto="1"/>
        </top>
        <bottom style="thin">
          <color auto="1"/>
        </bottom>
      </border>
    </dxf>
    <dxf>
      <numFmt numFmtId="1" formatCode="0"/>
      <fill>
        <patternFill patternType="none">
          <fgColor indexed="64"/>
          <bgColor auto="1"/>
        </patternFill>
      </fill>
      <border diagonalUp="0" diagonalDown="0" outline="0">
        <left style="thin">
          <color auto="1"/>
        </left>
        <right style="thin">
          <color auto="1"/>
        </right>
        <top style="thin">
          <color auto="1"/>
        </top>
        <bottom style="thin">
          <color auto="1"/>
        </bottom>
      </border>
    </dxf>
    <dxf>
      <numFmt numFmtId="1" formatCode="0"/>
      <fill>
        <patternFill patternType="none">
          <fgColor indexed="64"/>
          <bgColor auto="1"/>
        </patternFill>
      </fill>
      <border diagonalUp="0" diagonalDown="0" outline="0">
        <left style="thin">
          <color auto="1"/>
        </left>
        <right style="thin">
          <color auto="1"/>
        </right>
        <top style="thin">
          <color auto="1"/>
        </top>
        <bottom style="thin">
          <color auto="1"/>
        </bottom>
      </border>
    </dxf>
    <dxf>
      <numFmt numFmtId="1" formatCode="0"/>
      <fill>
        <patternFill patternType="none">
          <fgColor indexed="64"/>
          <bgColor auto="1"/>
        </patternFill>
      </fill>
      <border diagonalUp="0" diagonalDown="0" outline="0">
        <left style="thin">
          <color auto="1"/>
        </left>
        <right style="thin">
          <color auto="1"/>
        </right>
        <top style="thin">
          <color auto="1"/>
        </top>
        <bottom style="thin">
          <color auto="1"/>
        </bottom>
      </border>
    </dxf>
    <dxf>
      <numFmt numFmtId="1" formatCode="0"/>
      <fill>
        <patternFill patternType="none">
          <fgColor indexed="64"/>
          <bgColor auto="1"/>
        </patternFill>
      </fill>
      <border diagonalUp="0" diagonalDown="0" outline="0">
        <left style="thin">
          <color auto="1"/>
        </left>
        <right style="thin">
          <color auto="1"/>
        </right>
        <top style="thin">
          <color auto="1"/>
        </top>
        <bottom style="thin">
          <color auto="1"/>
        </bottom>
      </border>
    </dxf>
    <dxf>
      <numFmt numFmtId="2" formatCode="0.00"/>
      <fill>
        <patternFill patternType="none">
          <fgColor indexed="64"/>
          <bgColor auto="1"/>
        </patternFill>
      </fill>
      <border diagonalUp="0" diagonalDown="0" outline="0">
        <left style="thin">
          <color auto="1"/>
        </left>
        <right style="thin">
          <color auto="1"/>
        </right>
        <top style="thin">
          <color auto="1"/>
        </top>
        <bottom style="thin">
          <color auto="1"/>
        </bottom>
      </border>
    </dxf>
    <dxf>
      <numFmt numFmtId="164" formatCode="0.000"/>
      <fill>
        <patternFill patternType="none">
          <fgColor indexed="64"/>
          <bgColor auto="1"/>
        </patternFill>
      </fill>
      <border diagonalUp="0" diagonalDown="0" outline="0">
        <left/>
        <right style="thin">
          <color auto="1"/>
        </right>
        <top style="thin">
          <color auto="1"/>
        </top>
        <bottom style="thin">
          <color auto="1"/>
        </bottom>
      </border>
    </dxf>
    <dxf>
      <numFmt numFmtId="1" formatCode="0"/>
      <fill>
        <patternFill patternType="none">
          <fgColor indexed="64"/>
          <bgColor auto="1"/>
        </patternFill>
      </fill>
      <border diagonalUp="0" diagonalDown="0" outline="0">
        <left style="thin">
          <color auto="1"/>
        </left>
        <right/>
        <top style="thin">
          <color auto="1"/>
        </top>
        <bottom style="thin">
          <color auto="1"/>
        </bottom>
      </border>
    </dxf>
    <dxf>
      <numFmt numFmtId="164" formatCode="0.000"/>
      <fill>
        <patternFill patternType="none">
          <fgColor indexed="64"/>
          <bgColor auto="1"/>
        </patternFill>
      </fill>
      <border diagonalUp="0" diagonalDown="0" outline="0">
        <left style="thin">
          <color auto="1"/>
        </left>
        <right/>
        <top style="thin">
          <color auto="1"/>
        </top>
        <bottom style="thin">
          <color auto="1"/>
        </bottom>
      </border>
    </dxf>
    <dxf>
      <numFmt numFmtId="1" formatCode="0"/>
      <fill>
        <patternFill patternType="none">
          <fgColor indexed="64"/>
          <bgColor auto="1"/>
        </patternFill>
      </fill>
      <border diagonalUp="0" diagonalDown="0" outline="0">
        <left style="thin">
          <color auto="1"/>
        </left>
        <right/>
        <top style="thin">
          <color auto="1"/>
        </top>
        <bottom style="thin">
          <color auto="1"/>
        </bottom>
      </border>
    </dxf>
    <dxf>
      <numFmt numFmtId="165" formatCode="0.0"/>
      <fill>
        <patternFill patternType="none">
          <fgColor indexed="64"/>
          <bgColor auto="1"/>
        </patternFill>
      </fill>
      <border diagonalUp="0" diagonalDown="0" outline="0">
        <left style="thin">
          <color auto="1"/>
        </left>
        <right style="thin">
          <color auto="1"/>
        </right>
        <top style="thin">
          <color auto="1"/>
        </top>
        <bottom style="thin">
          <color auto="1"/>
        </bottom>
      </border>
    </dxf>
    <dxf>
      <numFmt numFmtId="1" formatCode="0"/>
      <fill>
        <patternFill patternType="none">
          <fgColor indexed="64"/>
          <bgColor auto="1"/>
        </patternFill>
      </fill>
      <border diagonalUp="0" diagonalDown="0" outline="0">
        <left style="thin">
          <color auto="1"/>
        </left>
        <right style="thin">
          <color auto="1"/>
        </right>
        <top style="thin">
          <color auto="1"/>
        </top>
        <bottom style="thin">
          <color auto="1"/>
        </bottom>
      </border>
    </dxf>
    <dxf>
      <numFmt numFmtId="1" formatCode="0"/>
      <fill>
        <patternFill patternType="none">
          <fgColor indexed="64"/>
          <bgColor auto="1"/>
        </patternFill>
      </fill>
      <border diagonalUp="0" diagonalDown="0" outline="0">
        <left style="thin">
          <color auto="1"/>
        </left>
        <right style="thin">
          <color auto="1"/>
        </right>
        <top style="thin">
          <color auto="1"/>
        </top>
        <bottom style="thin">
          <color auto="1"/>
        </bottom>
      </border>
    </dxf>
    <dxf>
      <fill>
        <patternFill patternType="none">
          <fgColor indexed="64"/>
          <bgColor auto="1"/>
        </patternFill>
      </fill>
      <border diagonalUp="0" diagonalDown="0" outline="0">
        <left style="thin">
          <color auto="1"/>
        </left>
        <right style="thin">
          <color auto="1"/>
        </right>
        <top style="thin">
          <color auto="1"/>
        </top>
        <bottom style="thin">
          <color auto="1"/>
        </bottom>
      </border>
    </dxf>
    <dxf>
      <fill>
        <patternFill patternType="none">
          <fgColor indexed="64"/>
          <bgColor auto="1"/>
        </patternFill>
      </fill>
      <border diagonalUp="0" diagonalDown="0" outline="0">
        <left style="thin">
          <color auto="1"/>
        </left>
        <right style="thin">
          <color auto="1"/>
        </right>
        <top style="thin">
          <color auto="1"/>
        </top>
        <bottom style="thin">
          <color auto="1"/>
        </bottom>
      </border>
    </dxf>
    <dxf>
      <fill>
        <patternFill patternType="none">
          <fgColor indexed="64"/>
          <bgColor auto="1"/>
        </patternFill>
      </fill>
      <border diagonalUp="0" diagonalDown="0" outline="0">
        <left style="thin">
          <color auto="1"/>
        </left>
        <right style="thin">
          <color auto="1"/>
        </right>
        <top style="thin">
          <color auto="1"/>
        </top>
        <bottom style="thin">
          <color auto="1"/>
        </bottom>
      </border>
    </dxf>
    <dxf>
      <fill>
        <patternFill patternType="none">
          <fgColor indexed="64"/>
          <bgColor auto="1"/>
        </patternFill>
      </fill>
      <border diagonalUp="0" diagonalDown="0" outline="0">
        <left style="thin">
          <color auto="1"/>
        </left>
        <right style="thin">
          <color auto="1"/>
        </right>
        <top style="thin">
          <color auto="1"/>
        </top>
        <bottom style="thin">
          <color auto="1"/>
        </bottom>
      </border>
    </dxf>
    <dxf>
      <fill>
        <patternFill patternType="none">
          <fgColor indexed="64"/>
          <bgColor auto="1"/>
        </patternFill>
      </fill>
      <border diagonalUp="0" diagonalDown="0" outline="0">
        <left style="thin">
          <color auto="1"/>
        </left>
        <right style="thin">
          <color auto="1"/>
        </right>
        <top style="thin">
          <color auto="1"/>
        </top>
        <bottom style="thin">
          <color auto="1"/>
        </bottom>
      </border>
    </dxf>
    <dxf>
      <fill>
        <patternFill patternType="none">
          <fgColor indexed="64"/>
          <bgColor auto="1"/>
        </patternFill>
      </fill>
      <border diagonalUp="0" diagonalDown="0" outline="0">
        <left style="thin">
          <color auto="1"/>
        </left>
        <right style="thin">
          <color auto="1"/>
        </right>
        <top style="thin">
          <color auto="1"/>
        </top>
        <bottom style="thin">
          <color auto="1"/>
        </bottom>
      </border>
    </dxf>
    <dxf>
      <fill>
        <patternFill patternType="none">
          <fgColor indexed="64"/>
          <bgColor auto="1"/>
        </patternFill>
      </fill>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ill>
        <patternFill patternType="none">
          <fgColor indexed="64"/>
          <bgColor auto="1"/>
        </patternFill>
      </fill>
    </dxf>
    <dxf>
      <border>
        <bottom style="thin">
          <color auto="1"/>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2" name="Table2" displayName="Table2" ref="A1:Y180" totalsRowShown="0" headerRowDxfId="124" dataDxfId="122" headerRowBorderDxfId="123" tableBorderDxfId="121" totalsRowBorderDxfId="120">
  <autoFilter ref="A1:Y180"/>
  <sortState ref="A2:Y180">
    <sortCondition descending="1" ref="X1:X180"/>
  </sortState>
  <tableColumns count="25">
    <tableColumn id="1" name="ردیف" dataDxfId="119"/>
    <tableColumn id="2" name="نام" dataDxfId="118"/>
    <tableColumn id="3" name="نام خانوادگي" dataDxfId="117"/>
    <tableColumn id="8" name="دانشکده" dataDxfId="116"/>
    <tableColumn id="10" name="رشته تحصيلي" dataDxfId="115"/>
    <tableColumn id="11" name="رتبه علمي" dataDxfId="114"/>
    <tableColumn id="12" name="وضعيت اشتغال" dataDxfId="113"/>
    <tableColumn id="13" name="Total 5-year Citations" dataDxfId="112"/>
    <tableColumn id="14" name="Non-self-coauthors 5-year Citation" dataDxfId="111"/>
    <tableColumn id="16" name="citation score" dataDxfId="110">
      <calculatedColumnFormula>Table2[[#This Row],[Non-self-coauthors 5-year Citation]]*0.5</calculatedColumnFormula>
    </tableColumn>
    <tableColumn id="4" name="Papers indexed in ISI/PubMed/Scopus" dataDxfId="109"/>
    <tableColumn id="15" name="Score of Papers indexed in ISI/PubMed/Scopus" dataDxfId="108"/>
    <tableColumn id="17" name="Papers indexed in other databases" dataDxfId="107"/>
    <tableColumn id="5" name="score of Papers indexed in other databases2" dataDxfId="106"/>
    <tableColumn id="25" name="Book " dataDxfId="105"/>
    <tableColumn id="6" name="تعداد داوری Johe" dataDxfId="104"/>
    <tableColumn id="9" name="تعداد داوری مجله دانشگاه" dataDxfId="103"/>
    <tableColumn id="7" name="تعداد داوری سلامت جامعه" dataDxfId="102"/>
    <tableColumn id="18" name="جمع تعداد داوری‌ها" dataDxfId="101"/>
    <tableColumn id="19" name="امتیاز کلی داوری" dataDxfId="100"/>
    <tableColumn id="20" name="امتیاز قابل محاسبه داوری" dataDxfId="99"/>
    <tableColumn id="24" name="همکاری با کمیته تحقیقات دانشجویی" dataDxfId="98"/>
    <tableColumn id="21" name="امتیاز نهایی (با استناد‌ها)" dataDxfId="97">
      <calculatedColumnFormula>J2+L2+N2+U2+V2</calculatedColumnFormula>
    </tableColumn>
    <tableColumn id="22" name="امتیاز نهایی (بدون استنادها)" dataDxfId="96"/>
    <tableColumn id="23" name="Column11" dataDxfId="95"/>
  </tableColumns>
  <tableStyleInfo name="TableStyleMedium7" showFirstColumn="0" showLastColumn="0" showRowStripes="1" showColumnStripes="0"/>
</table>
</file>

<file path=xl/tables/table2.xml><?xml version="1.0" encoding="utf-8"?>
<table xmlns="http://schemas.openxmlformats.org/spreadsheetml/2006/main" id="1" name="Table22" displayName="Table22" ref="A1:U179" totalsRowShown="0" headerRowDxfId="94" headerRowBorderDxfId="93" tableBorderDxfId="92" totalsRowBorderDxfId="91">
  <autoFilter ref="A1:U179"/>
  <sortState ref="A2:W179">
    <sortCondition descending="1" ref="T1:T179"/>
  </sortState>
  <tableColumns count="21">
    <tableColumn id="1" name="ردیف" dataDxfId="90"/>
    <tableColumn id="2" name="نام" dataDxfId="89"/>
    <tableColumn id="3" name="نام خانوادگي" dataDxfId="88"/>
    <tableColumn id="8" name="دانشکده" dataDxfId="87"/>
    <tableColumn id="10" name="رشته تحصيلي" dataDxfId="86"/>
    <tableColumn id="13" name="Total 5-year Citations" dataDxfId="85"/>
    <tableColumn id="14" name="Non-self-coauthors 5-year Citation" dataDxfId="84"/>
    <tableColumn id="16" name="citation score" dataDxfId="83">
      <calculatedColumnFormula>Table22[[#This Row],[Non-self-coauthors 5-year Citation]]*0.5</calculatedColumnFormula>
    </tableColumn>
    <tableColumn id="4" name="Papers indexed in ISI/PubMed/Scopus" dataDxfId="82"/>
    <tableColumn id="15" name="Score of Papers indexed in ISI/PubMed/Scopus" dataDxfId="81"/>
    <tableColumn id="17" name="Papers indexed in other databases" dataDxfId="80"/>
    <tableColumn id="5" name="score of Papers indexed in other databases2" dataDxfId="79"/>
    <tableColumn id="6" name="تعداد داوری Johe" dataDxfId="78"/>
    <tableColumn id="9" name="تعداد داوری مجله دانشگاه" dataDxfId="77"/>
    <tableColumn id="7" name="تعداد داوری سلامت جامعه" dataDxfId="76"/>
    <tableColumn id="18" name="جمع تعداد داوری‌ها" dataDxfId="75"/>
    <tableColumn id="19" name="امتیاز کلی داوری" dataDxfId="74"/>
    <tableColumn id="20" name="امتیاز قابل محاسبه داوری" dataDxfId="73"/>
    <tableColumn id="21" name="امتیاز نهایی (مقالات/استناد‌ها/داوری مقالات)" dataDxfId="72"/>
    <tableColumn id="22" name="امتیاز نهایی بدون استنادها" dataDxfId="71"/>
    <tableColumn id="23" name="امتیاز مقالات" dataDxfId="70"/>
  </tableColumns>
  <tableStyleInfo name="TableStyleMedium7" showFirstColumn="0" showLastColumn="0" showRowStripes="1" showColumnStripes="0"/>
</table>
</file>

<file path=xl/tables/table3.xml><?xml version="1.0" encoding="utf-8"?>
<table xmlns="http://schemas.openxmlformats.org/spreadsheetml/2006/main" id="3" name="Table24" displayName="Table24" ref="A1:V179" totalsRowShown="0" headerRowDxfId="69" headerRowBorderDxfId="68" tableBorderDxfId="67" totalsRowBorderDxfId="66">
  <autoFilter ref="A1:V179"/>
  <sortState ref="A2:W179">
    <sortCondition descending="1" ref="U1:U179"/>
  </sortState>
  <tableColumns count="22">
    <tableColumn id="1" name="ردیف" dataDxfId="65"/>
    <tableColumn id="2" name="نام" dataDxfId="64"/>
    <tableColumn id="3" name="نام خانوادگي" dataDxfId="63"/>
    <tableColumn id="8" name="دانشکده" dataDxfId="62"/>
    <tableColumn id="10" name="رشته تحصيلي" dataDxfId="61"/>
    <tableColumn id="11" name="مقطع تحصیلی" dataDxfId="60"/>
    <tableColumn id="13" name="Total 5-year Citations" dataDxfId="59"/>
    <tableColumn id="14" name="Non-self-coauthors 5-year Citation" dataDxfId="58"/>
    <tableColumn id="16" name="citation score" dataDxfId="57">
      <calculatedColumnFormula>Table24[[#This Row],[Non-self-coauthors 5-year Citation]]*0.5</calculatedColumnFormula>
    </tableColumn>
    <tableColumn id="4" name="Papers indexed in ISI/PubMed/Scopus" dataDxfId="56"/>
    <tableColumn id="15" name="Score of Papers indexed in ISI/PubMed/Scopus" dataDxfId="55"/>
    <tableColumn id="17" name="Papers indexed in other databases" dataDxfId="54"/>
    <tableColumn id="5" name="score of Papers indexed in other databases2" dataDxfId="53"/>
    <tableColumn id="6" name="تعداد داوری Johe" dataDxfId="52"/>
    <tableColumn id="9" name="تعداد داوری مجله دانشگاه" dataDxfId="51"/>
    <tableColumn id="7" name="تعداد داوری سلامت جامعه" dataDxfId="50"/>
    <tableColumn id="18" name="جمع تعداد داوری‌ها" dataDxfId="49"/>
    <tableColumn id="19" name="امتیاز کلی داوری" dataDxfId="48"/>
    <tableColumn id="20" name="امتیاز قابل محاسبه داوری" dataDxfId="47"/>
    <tableColumn id="21" name="امتیاز نهایی (مقالات/استناد‌ها/داوری مقالات)" dataDxfId="46"/>
    <tableColumn id="22" name="امتیاز نهایی بدون استنادها" dataDxfId="45"/>
    <tableColumn id="23" name="Column1" dataDxfId="44"/>
  </tableColumns>
  <tableStyleInfo name="TableStyleMedium7" showFirstColumn="0" showLastColumn="0" showRowStripes="1" showColumnStripes="0"/>
</table>
</file>

<file path=xl/tables/table4.xml><?xml version="1.0" encoding="utf-8"?>
<table xmlns="http://schemas.openxmlformats.org/spreadsheetml/2006/main" id="4" name="Table1" displayName="Table1" ref="A1:W186" totalsRowShown="0" headerRowDxfId="43" dataDxfId="42">
  <autoFilter ref="A1:W186"/>
  <sortState ref="A2:W186">
    <sortCondition ref="A1:A186"/>
  </sortState>
  <tableColumns count="23">
    <tableColumn id="1" name="Row" dataDxfId="41"/>
    <tableColumn id="2" name="Authors" dataDxfId="40"/>
    <tableColumn id="3" name="Year" dataDxfId="39"/>
    <tableColumn id="4" name="Title" dataDxfId="38"/>
    <tableColumn id="5" name="Journal" dataDxfId="37"/>
    <tableColumn id="18" name="Database" dataDxfId="36"/>
    <tableColumn id="20" name="basic score" dataDxfId="35"/>
    <tableColumn id="6" name="article type" dataDxfId="34"/>
    <tableColumn id="21" name="coefficient" dataDxfId="33"/>
    <tableColumn id="7" name="IF" dataDxfId="32"/>
    <tableColumn id="8" name="10%" dataDxfId="31"/>
    <tableColumn id="9" name="Q1" dataDxfId="30"/>
    <tableColumn id="23" name="Rank score" dataDxfId="29"/>
    <tableColumn id="10" name="FWCI" dataDxfId="28"/>
    <tableColumn id="24" name="FWCI score" dataDxfId="27"/>
    <tableColumn id="26" name="foreign" dataDxfId="26"/>
    <tableColumn id="22" name="Total score of article" dataDxfId="25"/>
    <tableColumn id="11" name="Number of authors" dataDxfId="24"/>
    <tableColumn id="12" name="first /Corresponding author" dataDxfId="23"/>
    <tableColumn id="13" name="Other authors" dataDxfId="22"/>
    <tableColumn id="15" name="Column2" dataDxfId="21"/>
    <tableColumn id="16" name="Column3" dataDxfId="20"/>
    <tableColumn id="17" name="Column4" dataDxfId="19"/>
  </tableColumns>
  <tableStyleInfo name="TableStyleMedium10" showFirstColumn="0" showLastColumn="0" showRowStripes="1" showColumnStripes="0"/>
</table>
</file>

<file path=xl/tables/table5.xml><?xml version="1.0" encoding="utf-8"?>
<table xmlns="http://schemas.openxmlformats.org/spreadsheetml/2006/main" id="5" name="Table16" displayName="Table16" ref="A1:Q86" totalsRowShown="0" headerRowDxfId="18" dataDxfId="17">
  <autoFilter ref="A1:Q86"/>
  <tableColumns count="17">
    <tableColumn id="1" name="Authors" dataDxfId="16"/>
    <tableColumn id="2" name="Year" dataDxfId="15"/>
    <tableColumn id="3" name="Title" dataDxfId="14"/>
    <tableColumn id="4" name="Journal" dataDxfId="13"/>
    <tableColumn id="5" name="Volume" dataDxfId="12"/>
    <tableColumn id="6" name="Issue" dataDxfId="11"/>
    <tableColumn id="7" name="Pages" dataDxfId="10"/>
    <tableColumn id="8" name="URL" dataDxfId="9"/>
    <tableColumn id="16" name="Type" dataDxfId="8"/>
    <tableColumn id="17" name="type coefficient" dataDxfId="7"/>
    <tableColumn id="9" name="foreign" dataDxfId="6"/>
    <tableColumn id="10" name="number of authors" dataDxfId="5"/>
    <tableColumn id="11" name="total  score" dataDxfId="4">
      <calculatedColumnFormula>(Table16[[#This Row],[type coefficient]]*10)+Table16[[#This Row],[foreign]]</calculatedColumnFormula>
    </tableColumn>
    <tableColumn id="15" name="corresponding/first authors" dataDxfId="3"/>
    <tableColumn id="14" name="other authors" dataDxfId="2"/>
    <tableColumn id="13" name="Column1" dataDxfId="1"/>
    <tableColumn id="12" name="Column5"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johe.rums.ac.ir/article-1-191-en.html" TargetMode="External"/><Relationship Id="rId13" Type="http://schemas.openxmlformats.org/officeDocument/2006/relationships/hyperlink" Target="http://imminv.com/index.php/imminv/article/view/47" TargetMode="External"/><Relationship Id="rId3" Type="http://schemas.openxmlformats.org/officeDocument/2006/relationships/hyperlink" Target="http://ijpcp.iums.ac.ir/browse.php?a_id=2678&amp;sid=1&amp;slc_lang=en" TargetMode="External"/><Relationship Id="rId7" Type="http://schemas.openxmlformats.org/officeDocument/2006/relationships/hyperlink" Target="http://johe.rums.ac.ir/article-1-231-en.html" TargetMode="External"/><Relationship Id="rId12" Type="http://schemas.openxmlformats.org/officeDocument/2006/relationships/hyperlink" Target="http://johe.rums.ac.ir/browse.php?a_code=A-10-198-1&amp;slc_lang=en&amp;sid=1&amp;sw=Ghanbarzadegan" TargetMode="External"/><Relationship Id="rId17" Type="http://schemas.openxmlformats.org/officeDocument/2006/relationships/table" Target="../tables/table5.xml"/><Relationship Id="rId2" Type="http://schemas.openxmlformats.org/officeDocument/2006/relationships/hyperlink" Target="http://mjiri.iums.ac.ir/article-1-2047-en.html" TargetMode="External"/><Relationship Id="rId16" Type="http://schemas.openxmlformats.org/officeDocument/2006/relationships/printerSettings" Target="../printerSettings/printerSettings5.bin"/><Relationship Id="rId1" Type="http://schemas.openxmlformats.org/officeDocument/2006/relationships/hyperlink" Target="http://ijdld.tums.ac.ir/browse.php?a_id=5474&amp;sid=1&amp;slc_lang=en" TargetMode="External"/><Relationship Id="rId6" Type="http://schemas.openxmlformats.org/officeDocument/2006/relationships/hyperlink" Target="http://johe.rums.ac.ir/article-1-163-en.html" TargetMode="External"/><Relationship Id="rId11" Type="http://schemas.openxmlformats.org/officeDocument/2006/relationships/hyperlink" Target="http://zums.ac.ir/edujournal/browse.php?a_id=691&amp;sid=1&amp;slc_lang=en" TargetMode="External"/><Relationship Id="rId5" Type="http://schemas.openxmlformats.org/officeDocument/2006/relationships/hyperlink" Target="http://journal.rums.ac.ir/article-1-3199-en.html" TargetMode="External"/><Relationship Id="rId15" Type="http://schemas.openxmlformats.org/officeDocument/2006/relationships/hyperlink" Target="http://imminv.com/index.php/imminv/article/view/61" TargetMode="External"/><Relationship Id="rId10" Type="http://schemas.openxmlformats.org/officeDocument/2006/relationships/hyperlink" Target="http://journal.rums.ac.ir/article-1-3600-en.html" TargetMode="External"/><Relationship Id="rId4" Type="http://schemas.openxmlformats.org/officeDocument/2006/relationships/hyperlink" Target="http://ijn.iums.ac.ir/article-1-2389-en.html" TargetMode="External"/><Relationship Id="rId9" Type="http://schemas.openxmlformats.org/officeDocument/2006/relationships/hyperlink" Target="http://johe.rums.ac.ir/article-1-242-en.html" TargetMode="External"/><Relationship Id="rId14" Type="http://schemas.openxmlformats.org/officeDocument/2006/relationships/hyperlink" Target="http://journal.rums.ac.ir/article-1-3356-e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3"/>
  <sheetViews>
    <sheetView rightToLeft="1" tabSelected="1" zoomScale="80" zoomScaleNormal="80" workbookViewId="0">
      <selection activeCell="C17" sqref="C17"/>
    </sheetView>
  </sheetViews>
  <sheetFormatPr defaultColWidth="8.88671875" defaultRowHeight="18" customHeight="1" x14ac:dyDescent="0.25"/>
  <cols>
    <col min="1" max="1" width="6.88671875" style="8" customWidth="1"/>
    <col min="2" max="2" width="10.88671875" style="8" customWidth="1"/>
    <col min="3" max="3" width="21.33203125" style="8" customWidth="1"/>
    <col min="4" max="4" width="13.6640625" style="8" customWidth="1"/>
    <col min="5" max="5" width="14.5546875" style="8" customWidth="1"/>
    <col min="6" max="6" width="11.5546875" style="8" customWidth="1"/>
    <col min="7" max="7" width="14.6640625" style="8" customWidth="1"/>
    <col min="8" max="8" width="10.6640625" style="8" customWidth="1"/>
    <col min="9" max="11" width="12.5546875" style="8" customWidth="1"/>
    <col min="12" max="12" width="13" style="17" customWidth="1"/>
    <col min="13" max="13" width="9.109375" style="23" customWidth="1"/>
    <col min="14" max="17" width="9.109375" style="8" customWidth="1"/>
    <col min="18" max="22" width="8.88671875" style="8" customWidth="1"/>
    <col min="23" max="23" width="12.33203125" style="8" customWidth="1"/>
    <col min="24" max="24" width="11.109375" style="8" customWidth="1"/>
    <col min="25" max="16384" width="8.88671875" style="8"/>
  </cols>
  <sheetData>
    <row r="1" spans="1:27" s="15" customFormat="1" ht="62.25" customHeight="1" x14ac:dyDescent="0.25">
      <c r="A1" s="110" t="s">
        <v>357</v>
      </c>
      <c r="B1" s="11" t="s">
        <v>0</v>
      </c>
      <c r="C1" s="11" t="s">
        <v>1</v>
      </c>
      <c r="D1" s="11" t="s">
        <v>2</v>
      </c>
      <c r="E1" s="11" t="s">
        <v>3</v>
      </c>
      <c r="F1" s="11" t="s">
        <v>4</v>
      </c>
      <c r="G1" s="11" t="s">
        <v>5</v>
      </c>
      <c r="H1" s="12" t="s">
        <v>355</v>
      </c>
      <c r="I1" s="11" t="s">
        <v>356</v>
      </c>
      <c r="J1" s="12" t="s">
        <v>358</v>
      </c>
      <c r="K1" s="13" t="s">
        <v>361</v>
      </c>
      <c r="L1" s="13" t="s">
        <v>362</v>
      </c>
      <c r="M1" s="14" t="s">
        <v>359</v>
      </c>
      <c r="N1" s="14" t="s">
        <v>360</v>
      </c>
      <c r="O1" s="14" t="s">
        <v>379</v>
      </c>
      <c r="P1" s="12" t="s">
        <v>363</v>
      </c>
      <c r="Q1" s="12" t="s">
        <v>364</v>
      </c>
      <c r="R1" s="12" t="s">
        <v>365</v>
      </c>
      <c r="S1" s="11" t="s">
        <v>366</v>
      </c>
      <c r="T1" s="11" t="s">
        <v>367</v>
      </c>
      <c r="U1" s="11" t="s">
        <v>368</v>
      </c>
      <c r="V1" s="11" t="s">
        <v>374</v>
      </c>
      <c r="W1" s="12" t="s">
        <v>382</v>
      </c>
      <c r="X1" s="12" t="s">
        <v>383</v>
      </c>
      <c r="Y1" s="11" t="s">
        <v>369</v>
      </c>
    </row>
    <row r="2" spans="1:27" ht="18" customHeight="1" x14ac:dyDescent="0.25">
      <c r="A2" s="1">
        <v>7</v>
      </c>
      <c r="B2" s="2" t="s">
        <v>30</v>
      </c>
      <c r="C2" s="2" t="s">
        <v>31</v>
      </c>
      <c r="D2" s="2" t="s">
        <v>32</v>
      </c>
      <c r="E2" s="2" t="s">
        <v>33</v>
      </c>
      <c r="F2" s="2" t="s">
        <v>10</v>
      </c>
      <c r="G2" s="2" t="s">
        <v>34</v>
      </c>
      <c r="H2" s="3">
        <v>288</v>
      </c>
      <c r="I2" s="3">
        <v>195</v>
      </c>
      <c r="J2" s="25">
        <f>Table2[[#This Row],[Non-self-coauthors 5-year Citation]]*0.5</f>
        <v>97.5</v>
      </c>
      <c r="K2" s="3">
        <v>10</v>
      </c>
      <c r="L2" s="4">
        <v>287.38594999999998</v>
      </c>
      <c r="M2" s="3">
        <v>1</v>
      </c>
      <c r="N2" s="16">
        <v>3.5</v>
      </c>
      <c r="O2" s="6">
        <v>0</v>
      </c>
      <c r="P2" s="5">
        <v>0</v>
      </c>
      <c r="Q2" s="5">
        <v>1</v>
      </c>
      <c r="R2" s="5">
        <v>0</v>
      </c>
      <c r="S2" s="5">
        <f>Table2[[#This Row],[تعداد داوری Johe]]+Table2[[#This Row],[تعداد داوری مجله دانشگاه]]+Table2[[#This Row],[تعداد داوری سلامت جامعه]]</f>
        <v>1</v>
      </c>
      <c r="T2" s="6">
        <f>Table2[[#This Row],[جمع تعداد داوری‌ها]]/4</f>
        <v>0.25</v>
      </c>
      <c r="U2" s="6">
        <v>0.25</v>
      </c>
      <c r="V2" s="5">
        <v>0</v>
      </c>
      <c r="W2" s="24">
        <f t="shared" ref="W2:W33" si="0">J2+L2+N2+U2+V2</f>
        <v>388.63594999999998</v>
      </c>
      <c r="X2" s="24">
        <f t="shared" ref="X2:X33" si="1">L2+N2+U2+V2</f>
        <v>291.13594999999998</v>
      </c>
      <c r="Y2" s="5"/>
    </row>
    <row r="3" spans="1:27" ht="18" customHeight="1" x14ac:dyDescent="0.25">
      <c r="A3" s="1">
        <v>2</v>
      </c>
      <c r="B3" s="2" t="s">
        <v>12</v>
      </c>
      <c r="C3" s="2" t="s">
        <v>13</v>
      </c>
      <c r="D3" s="2" t="s">
        <v>8</v>
      </c>
      <c r="E3" s="2" t="s">
        <v>14</v>
      </c>
      <c r="F3" s="2" t="s">
        <v>15</v>
      </c>
      <c r="G3" s="2" t="s">
        <v>16</v>
      </c>
      <c r="H3" s="3">
        <v>855</v>
      </c>
      <c r="I3" s="3">
        <v>514</v>
      </c>
      <c r="J3" s="25">
        <f>Table2[[#This Row],[Non-self-coauthors 5-year Citation]]*0.5</f>
        <v>257</v>
      </c>
      <c r="K3" s="3">
        <v>17</v>
      </c>
      <c r="L3" s="4">
        <v>240.36600000000001</v>
      </c>
      <c r="M3" s="3">
        <v>0</v>
      </c>
      <c r="N3" s="4">
        <v>0</v>
      </c>
      <c r="O3" s="7">
        <v>2</v>
      </c>
      <c r="P3" s="3">
        <v>0</v>
      </c>
      <c r="Q3" s="3">
        <v>0</v>
      </c>
      <c r="R3" s="3">
        <v>0</v>
      </c>
      <c r="S3" s="5">
        <f>Table2[[#This Row],[تعداد داوری Johe]]+Table2[[#This Row],[تعداد داوری مجله دانشگاه]]+Table2[[#This Row],[تعداد داوری سلامت جامعه]]</f>
        <v>0</v>
      </c>
      <c r="T3" s="6">
        <f>Table2[[#This Row],[جمع تعداد داوری‌ها]]/4</f>
        <v>0</v>
      </c>
      <c r="U3" s="7">
        <v>0</v>
      </c>
      <c r="V3" s="5">
        <v>0</v>
      </c>
      <c r="W3" s="24">
        <f t="shared" si="0"/>
        <v>497.36599999999999</v>
      </c>
      <c r="X3" s="24">
        <f t="shared" si="1"/>
        <v>240.36600000000001</v>
      </c>
      <c r="Y3" s="3"/>
    </row>
    <row r="4" spans="1:27" ht="18" customHeight="1" x14ac:dyDescent="0.25">
      <c r="A4" s="1">
        <v>8</v>
      </c>
      <c r="B4" s="2" t="s">
        <v>6</v>
      </c>
      <c r="C4" s="2" t="s">
        <v>35</v>
      </c>
      <c r="D4" s="2" t="s">
        <v>8</v>
      </c>
      <c r="E4" s="2" t="s">
        <v>26</v>
      </c>
      <c r="F4" s="2" t="s">
        <v>20</v>
      </c>
      <c r="G4" s="2" t="s">
        <v>16</v>
      </c>
      <c r="H4" s="3">
        <v>215</v>
      </c>
      <c r="I4" s="3">
        <v>146</v>
      </c>
      <c r="J4" s="25">
        <f>Table2[[#This Row],[Non-self-coauthors 5-year Citation]]*0.5</f>
        <v>73</v>
      </c>
      <c r="K4" s="3">
        <v>16</v>
      </c>
      <c r="L4" s="4">
        <v>199.99199999999999</v>
      </c>
      <c r="M4" s="3">
        <v>3</v>
      </c>
      <c r="N4" s="4">
        <v>15.5</v>
      </c>
      <c r="O4" s="7">
        <v>0</v>
      </c>
      <c r="P4" s="3">
        <v>1</v>
      </c>
      <c r="Q4" s="3">
        <v>0</v>
      </c>
      <c r="R4" s="3">
        <v>0</v>
      </c>
      <c r="S4" s="5">
        <f>Table2[[#This Row],[تعداد داوری Johe]]+Table2[[#This Row],[تعداد داوری مجله دانشگاه]]+Table2[[#This Row],[تعداد داوری سلامت جامعه]]</f>
        <v>1</v>
      </c>
      <c r="T4" s="6">
        <f>Table2[[#This Row],[جمع تعداد داوری‌ها]]/4</f>
        <v>0.25</v>
      </c>
      <c r="U4" s="7">
        <v>0.25</v>
      </c>
      <c r="V4" s="5">
        <v>0</v>
      </c>
      <c r="W4" s="24">
        <f t="shared" si="0"/>
        <v>288.74199999999996</v>
      </c>
      <c r="X4" s="24">
        <f t="shared" si="1"/>
        <v>215.74199999999999</v>
      </c>
      <c r="Y4" s="3"/>
    </row>
    <row r="5" spans="1:27" ht="18" customHeight="1" x14ac:dyDescent="0.25">
      <c r="A5" s="1">
        <v>5</v>
      </c>
      <c r="B5" s="2" t="s">
        <v>24</v>
      </c>
      <c r="C5" s="2" t="s">
        <v>25</v>
      </c>
      <c r="D5" s="2" t="s">
        <v>8</v>
      </c>
      <c r="E5" s="2" t="s">
        <v>26</v>
      </c>
      <c r="F5" s="2" t="s">
        <v>20</v>
      </c>
      <c r="G5" s="2" t="s">
        <v>16</v>
      </c>
      <c r="H5" s="3">
        <v>425</v>
      </c>
      <c r="I5" s="3">
        <v>259</v>
      </c>
      <c r="J5" s="25">
        <f>Table2[[#This Row],[Non-self-coauthors 5-year Citation]]*0.5</f>
        <v>129.5</v>
      </c>
      <c r="K5" s="3">
        <v>23</v>
      </c>
      <c r="L5" s="4">
        <v>197.381</v>
      </c>
      <c r="M5" s="3">
        <v>4</v>
      </c>
      <c r="N5" s="4">
        <v>10.5</v>
      </c>
      <c r="O5" s="7">
        <v>0</v>
      </c>
      <c r="P5" s="3">
        <v>0</v>
      </c>
      <c r="Q5" s="3">
        <v>13</v>
      </c>
      <c r="R5" s="3">
        <v>2</v>
      </c>
      <c r="S5" s="5">
        <f>Table2[[#This Row],[تعداد داوری Johe]]+Table2[[#This Row],[تعداد داوری مجله دانشگاه]]+Table2[[#This Row],[تعداد داوری سلامت جامعه]]</f>
        <v>15</v>
      </c>
      <c r="T5" s="6">
        <f>Table2[[#This Row],[جمع تعداد داوری‌ها]]/4</f>
        <v>3.75</v>
      </c>
      <c r="U5" s="7">
        <v>3.75</v>
      </c>
      <c r="V5" s="5">
        <v>0</v>
      </c>
      <c r="W5" s="24">
        <f t="shared" si="0"/>
        <v>341.13099999999997</v>
      </c>
      <c r="X5" s="24">
        <f t="shared" si="1"/>
        <v>211.631</v>
      </c>
      <c r="Y5" s="3"/>
      <c r="AA5" s="17"/>
    </row>
    <row r="6" spans="1:27" ht="18" customHeight="1" x14ac:dyDescent="0.25">
      <c r="A6" s="1">
        <v>1</v>
      </c>
      <c r="B6" s="2" t="s">
        <v>6</v>
      </c>
      <c r="C6" s="2" t="s">
        <v>7</v>
      </c>
      <c r="D6" s="31" t="s">
        <v>81</v>
      </c>
      <c r="E6" s="2" t="s">
        <v>9</v>
      </c>
      <c r="F6" s="2" t="s">
        <v>10</v>
      </c>
      <c r="G6" s="2" t="s">
        <v>11</v>
      </c>
      <c r="H6" s="3">
        <v>1011</v>
      </c>
      <c r="I6" s="3">
        <v>618</v>
      </c>
      <c r="J6" s="25">
        <f>Table2[[#This Row],[Non-self-coauthors 5-year Citation]]*0.5</f>
        <v>309</v>
      </c>
      <c r="K6" s="3">
        <v>17</v>
      </c>
      <c r="L6" s="4">
        <v>203.834</v>
      </c>
      <c r="M6" s="3">
        <v>0</v>
      </c>
      <c r="N6" s="4">
        <v>0</v>
      </c>
      <c r="O6" s="7">
        <v>0</v>
      </c>
      <c r="P6" s="3">
        <v>0</v>
      </c>
      <c r="Q6" s="3">
        <v>0</v>
      </c>
      <c r="R6" s="3">
        <v>1</v>
      </c>
      <c r="S6" s="5">
        <f>Table2[[#This Row],[تعداد داوری Johe]]+Table2[[#This Row],[تعداد داوری مجله دانشگاه]]+Table2[[#This Row],[تعداد داوری سلامت جامعه]]</f>
        <v>1</v>
      </c>
      <c r="T6" s="6">
        <f>Table2[[#This Row],[جمع تعداد داوری‌ها]]/4</f>
        <v>0.25</v>
      </c>
      <c r="U6" s="7">
        <v>0.25</v>
      </c>
      <c r="V6" s="5">
        <v>0</v>
      </c>
      <c r="W6" s="24">
        <f t="shared" si="0"/>
        <v>513.08400000000006</v>
      </c>
      <c r="X6" s="24">
        <f t="shared" si="1"/>
        <v>204.084</v>
      </c>
      <c r="Y6" s="3"/>
    </row>
    <row r="7" spans="1:27" ht="18" customHeight="1" x14ac:dyDescent="0.25">
      <c r="A7" s="1">
        <v>4</v>
      </c>
      <c r="B7" s="2" t="s">
        <v>21</v>
      </c>
      <c r="C7" s="2" t="s">
        <v>22</v>
      </c>
      <c r="D7" s="2" t="s">
        <v>8</v>
      </c>
      <c r="E7" s="2" t="s">
        <v>23</v>
      </c>
      <c r="F7" s="2" t="s">
        <v>20</v>
      </c>
      <c r="G7" s="2" t="s">
        <v>16</v>
      </c>
      <c r="H7" s="3">
        <v>379</v>
      </c>
      <c r="I7" s="3">
        <v>263</v>
      </c>
      <c r="J7" s="25">
        <f>Table2[[#This Row],[Non-self-coauthors 5-year Citation]]*0.5</f>
        <v>131.5</v>
      </c>
      <c r="K7" s="3">
        <v>8</v>
      </c>
      <c r="L7" s="4">
        <v>71.128</v>
      </c>
      <c r="M7" s="3">
        <v>24</v>
      </c>
      <c r="N7" s="4">
        <v>90.31</v>
      </c>
      <c r="O7" s="7">
        <v>27</v>
      </c>
      <c r="P7" s="3">
        <v>3</v>
      </c>
      <c r="Q7" s="3">
        <v>0</v>
      </c>
      <c r="R7" s="3">
        <v>0</v>
      </c>
      <c r="S7" s="5">
        <f>Table2[[#This Row],[تعداد داوری Johe]]+Table2[[#This Row],[تعداد داوری مجله دانشگاه]]+Table2[[#This Row],[تعداد داوری سلامت جامعه]]</f>
        <v>3</v>
      </c>
      <c r="T7" s="6">
        <f>Table2[[#This Row],[جمع تعداد داوری‌ها]]/4</f>
        <v>0.75</v>
      </c>
      <c r="U7" s="7">
        <v>0.75</v>
      </c>
      <c r="V7" s="5">
        <v>0</v>
      </c>
      <c r="W7" s="24">
        <f t="shared" si="0"/>
        <v>293.68799999999999</v>
      </c>
      <c r="X7" s="24">
        <f t="shared" si="1"/>
        <v>162.18799999999999</v>
      </c>
      <c r="Y7" s="3"/>
    </row>
    <row r="8" spans="1:27" ht="18" customHeight="1" x14ac:dyDescent="0.25">
      <c r="A8" s="1">
        <v>6</v>
      </c>
      <c r="B8" s="2" t="s">
        <v>27</v>
      </c>
      <c r="C8" s="2" t="s">
        <v>28</v>
      </c>
      <c r="D8" s="2" t="s">
        <v>8</v>
      </c>
      <c r="E8" s="2" t="s">
        <v>9</v>
      </c>
      <c r="F8" s="2" t="s">
        <v>29</v>
      </c>
      <c r="G8" s="2" t="s">
        <v>11</v>
      </c>
      <c r="H8" s="3">
        <v>303</v>
      </c>
      <c r="I8" s="3">
        <v>170</v>
      </c>
      <c r="J8" s="25">
        <f>Table2[[#This Row],[Non-self-coauthors 5-year Citation]]*0.5</f>
        <v>85</v>
      </c>
      <c r="K8" s="3">
        <v>16</v>
      </c>
      <c r="L8" s="4">
        <v>156.482</v>
      </c>
      <c r="M8" s="3">
        <v>0</v>
      </c>
      <c r="N8" s="4">
        <v>0</v>
      </c>
      <c r="O8" s="7">
        <v>3.5</v>
      </c>
      <c r="P8" s="3">
        <v>0</v>
      </c>
      <c r="Q8" s="3">
        <v>0</v>
      </c>
      <c r="R8" s="3">
        <v>0</v>
      </c>
      <c r="S8" s="5">
        <f>Table2[[#This Row],[تعداد داوری Johe]]+Table2[[#This Row],[تعداد داوری مجله دانشگاه]]+Table2[[#This Row],[تعداد داوری سلامت جامعه]]</f>
        <v>0</v>
      </c>
      <c r="T8" s="6">
        <f>Table2[[#This Row],[جمع تعداد داوری‌ها]]/4</f>
        <v>0</v>
      </c>
      <c r="U8" s="7">
        <v>0</v>
      </c>
      <c r="V8" s="5">
        <v>0</v>
      </c>
      <c r="W8" s="24">
        <f t="shared" si="0"/>
        <v>241.482</v>
      </c>
      <c r="X8" s="24">
        <f t="shared" si="1"/>
        <v>156.482</v>
      </c>
      <c r="Y8" s="3"/>
    </row>
    <row r="9" spans="1:27" ht="18" customHeight="1" x14ac:dyDescent="0.25">
      <c r="A9" s="1">
        <v>44</v>
      </c>
      <c r="B9" s="2" t="s">
        <v>123</v>
      </c>
      <c r="C9" s="2" t="s">
        <v>124</v>
      </c>
      <c r="D9" s="2" t="s">
        <v>8</v>
      </c>
      <c r="E9" s="2" t="s">
        <v>72</v>
      </c>
      <c r="F9" s="2" t="s">
        <v>10</v>
      </c>
      <c r="G9" s="2" t="s">
        <v>34</v>
      </c>
      <c r="H9" s="3">
        <v>19</v>
      </c>
      <c r="I9" s="3">
        <v>7</v>
      </c>
      <c r="J9" s="25">
        <f>Table2[[#This Row],[Non-self-coauthors 5-year Citation]]*0.5</f>
        <v>3.5</v>
      </c>
      <c r="K9" s="3">
        <v>13</v>
      </c>
      <c r="L9" s="4">
        <v>144.60694090909089</v>
      </c>
      <c r="M9" s="3">
        <v>2</v>
      </c>
      <c r="N9" s="4">
        <v>5</v>
      </c>
      <c r="O9" s="7">
        <v>0</v>
      </c>
      <c r="P9" s="3">
        <v>0</v>
      </c>
      <c r="Q9" s="3">
        <v>1</v>
      </c>
      <c r="R9" s="3">
        <v>0</v>
      </c>
      <c r="S9" s="5">
        <f>Table2[[#This Row],[تعداد داوری Johe]]+Table2[[#This Row],[تعداد داوری مجله دانشگاه]]+Table2[[#This Row],[تعداد داوری سلامت جامعه]]</f>
        <v>1</v>
      </c>
      <c r="T9" s="6">
        <f>Table2[[#This Row],[جمع تعداد داوری‌ها]]/4</f>
        <v>0.25</v>
      </c>
      <c r="U9" s="7">
        <v>0.25</v>
      </c>
      <c r="V9" s="5">
        <v>3</v>
      </c>
      <c r="W9" s="24">
        <f t="shared" si="0"/>
        <v>156.35694090909089</v>
      </c>
      <c r="X9" s="24">
        <f t="shared" si="1"/>
        <v>152.85694090909089</v>
      </c>
      <c r="Y9" s="3"/>
    </row>
    <row r="10" spans="1:27" ht="18" customHeight="1" x14ac:dyDescent="0.25">
      <c r="A10" s="1">
        <v>20</v>
      </c>
      <c r="B10" s="2" t="s">
        <v>36</v>
      </c>
      <c r="C10" s="2" t="s">
        <v>67</v>
      </c>
      <c r="D10" s="2" t="s">
        <v>8</v>
      </c>
      <c r="E10" s="2" t="s">
        <v>9</v>
      </c>
      <c r="F10" s="2" t="s">
        <v>10</v>
      </c>
      <c r="G10" s="2" t="s">
        <v>34</v>
      </c>
      <c r="H10" s="3">
        <v>96</v>
      </c>
      <c r="I10" s="3">
        <v>68</v>
      </c>
      <c r="J10" s="25">
        <f>Table2[[#This Row],[Non-self-coauthors 5-year Citation]]*0.5</f>
        <v>34</v>
      </c>
      <c r="K10" s="3">
        <v>10</v>
      </c>
      <c r="L10" s="4">
        <v>137.23145000000002</v>
      </c>
      <c r="M10" s="3">
        <v>0</v>
      </c>
      <c r="N10" s="4">
        <v>0</v>
      </c>
      <c r="O10" s="7">
        <v>0</v>
      </c>
      <c r="P10" s="3">
        <v>0</v>
      </c>
      <c r="Q10" s="3">
        <v>0</v>
      </c>
      <c r="R10" s="3">
        <v>0</v>
      </c>
      <c r="S10" s="5">
        <f>Table2[[#This Row],[تعداد داوری Johe]]+Table2[[#This Row],[تعداد داوری مجله دانشگاه]]+Table2[[#This Row],[تعداد داوری سلامت جامعه]]</f>
        <v>0</v>
      </c>
      <c r="T10" s="6">
        <f>Table2[[#This Row],[جمع تعداد داوری‌ها]]/4</f>
        <v>0</v>
      </c>
      <c r="U10" s="7">
        <v>0</v>
      </c>
      <c r="V10" s="5">
        <v>0</v>
      </c>
      <c r="W10" s="24">
        <f t="shared" si="0"/>
        <v>171.23145000000002</v>
      </c>
      <c r="X10" s="24">
        <f t="shared" si="1"/>
        <v>137.23145000000002</v>
      </c>
      <c r="Y10" s="3"/>
    </row>
    <row r="11" spans="1:27" ht="18" customHeight="1" x14ac:dyDescent="0.25">
      <c r="A11" s="1">
        <v>51</v>
      </c>
      <c r="B11" s="2" t="s">
        <v>61</v>
      </c>
      <c r="C11" s="2" t="s">
        <v>138</v>
      </c>
      <c r="D11" s="2" t="s">
        <v>8</v>
      </c>
      <c r="E11" s="2" t="s">
        <v>139</v>
      </c>
      <c r="F11" s="2" t="s">
        <v>10</v>
      </c>
      <c r="G11" s="2" t="s">
        <v>11</v>
      </c>
      <c r="H11" s="3">
        <v>14</v>
      </c>
      <c r="I11" s="3">
        <v>14</v>
      </c>
      <c r="J11" s="25">
        <f>Table2[[#This Row],[Non-self-coauthors 5-year Citation]]*0.5</f>
        <v>7</v>
      </c>
      <c r="K11" s="3">
        <v>6</v>
      </c>
      <c r="L11" s="4">
        <v>101.4884</v>
      </c>
      <c r="M11" s="3">
        <v>1</v>
      </c>
      <c r="N11" s="4">
        <v>8</v>
      </c>
      <c r="O11" s="7">
        <v>0</v>
      </c>
      <c r="P11" s="3">
        <v>0</v>
      </c>
      <c r="Q11" s="3">
        <v>1</v>
      </c>
      <c r="R11" s="3">
        <v>0</v>
      </c>
      <c r="S11" s="5">
        <f>Table2[[#This Row],[تعداد داوری Johe]]+Table2[[#This Row],[تعداد داوری مجله دانشگاه]]+Table2[[#This Row],[تعداد داوری سلامت جامعه]]</f>
        <v>1</v>
      </c>
      <c r="T11" s="6">
        <f>Table2[[#This Row],[جمع تعداد داوری‌ها]]/4</f>
        <v>0.25</v>
      </c>
      <c r="U11" s="7">
        <v>0.25</v>
      </c>
      <c r="V11" s="5">
        <v>0</v>
      </c>
      <c r="W11" s="24">
        <f t="shared" si="0"/>
        <v>116.7384</v>
      </c>
      <c r="X11" s="24">
        <f t="shared" si="1"/>
        <v>109.7384</v>
      </c>
      <c r="Y11" s="3"/>
    </row>
    <row r="12" spans="1:27" ht="18" customHeight="1" x14ac:dyDescent="0.25">
      <c r="A12" s="1">
        <v>180</v>
      </c>
      <c r="B12" s="2" t="s">
        <v>380</v>
      </c>
      <c r="C12" s="2" t="s">
        <v>381</v>
      </c>
      <c r="D12" s="2" t="s">
        <v>32</v>
      </c>
      <c r="E12" s="2"/>
      <c r="F12" s="2" t="s">
        <v>373</v>
      </c>
      <c r="G12" s="2" t="s">
        <v>34</v>
      </c>
      <c r="H12" s="3">
        <v>117</v>
      </c>
      <c r="I12" s="3">
        <v>64</v>
      </c>
      <c r="J12" s="25">
        <f>Table2[[#This Row],[Non-self-coauthors 5-year Citation]]*0.5</f>
        <v>32</v>
      </c>
      <c r="K12" s="3">
        <v>6</v>
      </c>
      <c r="L12" s="4">
        <v>101.386</v>
      </c>
      <c r="M12" s="3">
        <v>0</v>
      </c>
      <c r="N12" s="4">
        <v>0</v>
      </c>
      <c r="O12" s="7">
        <v>0</v>
      </c>
      <c r="P12" s="3">
        <v>0</v>
      </c>
      <c r="Q12" s="3">
        <v>0</v>
      </c>
      <c r="R12" s="3">
        <v>0</v>
      </c>
      <c r="S12" s="5">
        <v>0</v>
      </c>
      <c r="T12" s="6">
        <f>S12/4</f>
        <v>0</v>
      </c>
      <c r="U12" s="7">
        <v>0</v>
      </c>
      <c r="V12" s="5">
        <v>0</v>
      </c>
      <c r="W12" s="24">
        <f t="shared" si="0"/>
        <v>133.386</v>
      </c>
      <c r="X12" s="24">
        <f t="shared" si="1"/>
        <v>101.386</v>
      </c>
      <c r="Y12" s="3"/>
    </row>
    <row r="13" spans="1:27" ht="18" customHeight="1" x14ac:dyDescent="0.25">
      <c r="A13" s="1">
        <v>21</v>
      </c>
      <c r="B13" s="2" t="s">
        <v>24</v>
      </c>
      <c r="C13" s="2" t="s">
        <v>68</v>
      </c>
      <c r="D13" s="2" t="s">
        <v>8</v>
      </c>
      <c r="E13" s="2" t="s">
        <v>69</v>
      </c>
      <c r="F13" s="2" t="s">
        <v>15</v>
      </c>
      <c r="G13" s="2" t="s">
        <v>16</v>
      </c>
      <c r="H13" s="3">
        <v>59</v>
      </c>
      <c r="I13" s="3">
        <v>48</v>
      </c>
      <c r="J13" s="25">
        <f>Table2[[#This Row],[Non-self-coauthors 5-year Citation]]*0.5</f>
        <v>24</v>
      </c>
      <c r="K13" s="3">
        <v>7</v>
      </c>
      <c r="L13" s="4">
        <v>98.031678571428571</v>
      </c>
      <c r="M13" s="3">
        <v>1</v>
      </c>
      <c r="N13" s="4">
        <v>2.5</v>
      </c>
      <c r="O13" s="7">
        <v>0</v>
      </c>
      <c r="P13" s="3">
        <v>0</v>
      </c>
      <c r="Q13" s="3">
        <v>0</v>
      </c>
      <c r="R13" s="3">
        <v>0</v>
      </c>
      <c r="S13" s="5">
        <f>Table2[[#This Row],[تعداد داوری Johe]]+Table2[[#This Row],[تعداد داوری مجله دانشگاه]]+Table2[[#This Row],[تعداد داوری سلامت جامعه]]</f>
        <v>0</v>
      </c>
      <c r="T13" s="6">
        <f>Table2[[#This Row],[جمع تعداد داوری‌ها]]/4</f>
        <v>0</v>
      </c>
      <c r="U13" s="7">
        <v>0</v>
      </c>
      <c r="V13" s="5">
        <v>0</v>
      </c>
      <c r="W13" s="24">
        <f t="shared" si="0"/>
        <v>124.53167857142857</v>
      </c>
      <c r="X13" s="24">
        <f t="shared" si="1"/>
        <v>100.53167857142857</v>
      </c>
      <c r="Y13" s="3"/>
    </row>
    <row r="14" spans="1:27" ht="18" customHeight="1" x14ac:dyDescent="0.25">
      <c r="A14" s="1">
        <v>27</v>
      </c>
      <c r="B14" s="2" t="s">
        <v>24</v>
      </c>
      <c r="C14" s="2" t="s">
        <v>1364</v>
      </c>
      <c r="D14" s="2" t="s">
        <v>75</v>
      </c>
      <c r="E14" s="2" t="s">
        <v>85</v>
      </c>
      <c r="F14" s="2" t="s">
        <v>15</v>
      </c>
      <c r="G14" s="2" t="s">
        <v>16</v>
      </c>
      <c r="H14" s="3">
        <v>46</v>
      </c>
      <c r="I14" s="3">
        <v>42</v>
      </c>
      <c r="J14" s="25">
        <f>Table2[[#This Row],[Non-self-coauthors 5-year Citation]]*0.5</f>
        <v>21</v>
      </c>
      <c r="K14" s="3">
        <v>7</v>
      </c>
      <c r="L14" s="4">
        <v>83.927099999999996</v>
      </c>
      <c r="M14" s="3">
        <v>3</v>
      </c>
      <c r="N14" s="4">
        <v>14.5</v>
      </c>
      <c r="O14" s="7">
        <v>0</v>
      </c>
      <c r="P14" s="3">
        <v>0</v>
      </c>
      <c r="Q14" s="3">
        <v>0</v>
      </c>
      <c r="R14" s="3">
        <v>0</v>
      </c>
      <c r="S14" s="5">
        <f>Table2[[#This Row],[تعداد داوری Johe]]+Table2[[#This Row],[تعداد داوری مجله دانشگاه]]+Table2[[#This Row],[تعداد داوری سلامت جامعه]]</f>
        <v>0</v>
      </c>
      <c r="T14" s="6">
        <f>Table2[[#This Row],[جمع تعداد داوری‌ها]]/4</f>
        <v>0</v>
      </c>
      <c r="U14" s="7">
        <v>0</v>
      </c>
      <c r="V14" s="5">
        <v>0</v>
      </c>
      <c r="W14" s="24">
        <f t="shared" si="0"/>
        <v>119.4271</v>
      </c>
      <c r="X14" s="24">
        <f t="shared" si="1"/>
        <v>98.427099999999996</v>
      </c>
      <c r="Y14" s="3"/>
    </row>
    <row r="15" spans="1:27" ht="18" customHeight="1" x14ac:dyDescent="0.25">
      <c r="A15" s="1">
        <v>60</v>
      </c>
      <c r="B15" s="2" t="s">
        <v>157</v>
      </c>
      <c r="C15" s="2" t="s">
        <v>158</v>
      </c>
      <c r="D15" s="2" t="s">
        <v>75</v>
      </c>
      <c r="E15" s="2" t="s">
        <v>85</v>
      </c>
      <c r="F15" s="2" t="s">
        <v>15</v>
      </c>
      <c r="G15" s="2" t="s">
        <v>16</v>
      </c>
      <c r="H15" s="3">
        <v>7</v>
      </c>
      <c r="I15" s="3">
        <v>6</v>
      </c>
      <c r="J15" s="25">
        <f>Table2[[#This Row],[Non-self-coauthors 5-year Citation]]*0.5</f>
        <v>3</v>
      </c>
      <c r="K15" s="3">
        <v>7</v>
      </c>
      <c r="L15" s="4">
        <v>68.5</v>
      </c>
      <c r="M15" s="3">
        <v>5</v>
      </c>
      <c r="N15" s="4">
        <v>17.5</v>
      </c>
      <c r="O15" s="7">
        <v>0</v>
      </c>
      <c r="P15" s="3">
        <v>0</v>
      </c>
      <c r="Q15" s="3">
        <v>0</v>
      </c>
      <c r="R15" s="3">
        <v>4</v>
      </c>
      <c r="S15" s="5">
        <f>Table2[[#This Row],[تعداد داوری Johe]]+Table2[[#This Row],[تعداد داوری مجله دانشگاه]]+Table2[[#This Row],[تعداد داوری سلامت جامعه]]</f>
        <v>4</v>
      </c>
      <c r="T15" s="6">
        <f>Table2[[#This Row],[جمع تعداد داوری‌ها]]/4</f>
        <v>1</v>
      </c>
      <c r="U15" s="7">
        <v>1</v>
      </c>
      <c r="V15" s="5">
        <v>0</v>
      </c>
      <c r="W15" s="24">
        <f t="shared" si="0"/>
        <v>90</v>
      </c>
      <c r="X15" s="24">
        <f t="shared" si="1"/>
        <v>87</v>
      </c>
      <c r="Y15" s="3"/>
    </row>
    <row r="16" spans="1:27" ht="18" customHeight="1" x14ac:dyDescent="0.25">
      <c r="A16" s="1">
        <v>40</v>
      </c>
      <c r="B16" s="2" t="s">
        <v>54</v>
      </c>
      <c r="C16" s="2" t="s">
        <v>116</v>
      </c>
      <c r="D16" s="2" t="s">
        <v>8</v>
      </c>
      <c r="E16" s="2" t="s">
        <v>19</v>
      </c>
      <c r="F16" s="2" t="s">
        <v>10</v>
      </c>
      <c r="G16" s="2" t="s">
        <v>16</v>
      </c>
      <c r="H16" s="3">
        <v>29</v>
      </c>
      <c r="I16" s="3">
        <v>24</v>
      </c>
      <c r="J16" s="25">
        <f>Table2[[#This Row],[Non-self-coauthors 5-year Citation]]*0.5</f>
        <v>12</v>
      </c>
      <c r="K16" s="3">
        <v>9</v>
      </c>
      <c r="L16" s="4">
        <v>75.244290909090907</v>
      </c>
      <c r="M16" s="3">
        <v>3</v>
      </c>
      <c r="N16" s="4">
        <v>10</v>
      </c>
      <c r="O16" s="7">
        <v>0</v>
      </c>
      <c r="P16" s="3">
        <v>0</v>
      </c>
      <c r="Q16" s="3">
        <v>1</v>
      </c>
      <c r="R16" s="3">
        <v>0</v>
      </c>
      <c r="S16" s="5">
        <f>Table2[[#This Row],[تعداد داوری Johe]]+Table2[[#This Row],[تعداد داوری مجله دانشگاه]]+Table2[[#This Row],[تعداد داوری سلامت جامعه]]</f>
        <v>1</v>
      </c>
      <c r="T16" s="6">
        <f>Table2[[#This Row],[جمع تعداد داوری‌ها]]/4</f>
        <v>0.25</v>
      </c>
      <c r="U16" s="7">
        <v>0.25</v>
      </c>
      <c r="V16" s="5">
        <v>0</v>
      </c>
      <c r="W16" s="24">
        <f t="shared" si="0"/>
        <v>97.494290909090907</v>
      </c>
      <c r="X16" s="24">
        <f t="shared" si="1"/>
        <v>85.494290909090907</v>
      </c>
      <c r="Y16" s="3"/>
    </row>
    <row r="17" spans="1:25" ht="18" customHeight="1" x14ac:dyDescent="0.25">
      <c r="A17" s="1">
        <v>16</v>
      </c>
      <c r="B17" s="2" t="s">
        <v>54</v>
      </c>
      <c r="C17" s="2" t="s">
        <v>55</v>
      </c>
      <c r="D17" s="2" t="s">
        <v>8</v>
      </c>
      <c r="E17" s="2" t="s">
        <v>56</v>
      </c>
      <c r="F17" s="2" t="s">
        <v>10</v>
      </c>
      <c r="G17" s="2" t="s">
        <v>16</v>
      </c>
      <c r="H17" s="3">
        <v>100</v>
      </c>
      <c r="I17" s="3">
        <v>80</v>
      </c>
      <c r="J17" s="25">
        <f>Table2[[#This Row],[Non-self-coauthors 5-year Citation]]*0.5</f>
        <v>40</v>
      </c>
      <c r="K17" s="3">
        <v>5</v>
      </c>
      <c r="L17" s="4">
        <v>84.735100000000003</v>
      </c>
      <c r="M17" s="3">
        <v>0</v>
      </c>
      <c r="N17" s="4">
        <v>0</v>
      </c>
      <c r="O17" s="7">
        <v>0</v>
      </c>
      <c r="P17" s="3">
        <v>0</v>
      </c>
      <c r="Q17" s="3">
        <v>0</v>
      </c>
      <c r="R17" s="3">
        <v>0</v>
      </c>
      <c r="S17" s="5">
        <f>Table2[[#This Row],[تعداد داوری Johe]]+Table2[[#This Row],[تعداد داوری مجله دانشگاه]]+Table2[[#This Row],[تعداد داوری سلامت جامعه]]</f>
        <v>0</v>
      </c>
      <c r="T17" s="6">
        <f>Table2[[#This Row],[جمع تعداد داوری‌ها]]/4</f>
        <v>0</v>
      </c>
      <c r="U17" s="7">
        <v>0</v>
      </c>
      <c r="V17" s="5">
        <v>0</v>
      </c>
      <c r="W17" s="24">
        <f t="shared" si="0"/>
        <v>124.7351</v>
      </c>
      <c r="X17" s="24">
        <f t="shared" si="1"/>
        <v>84.735100000000003</v>
      </c>
      <c r="Y17" s="3"/>
    </row>
    <row r="18" spans="1:25" ht="18" customHeight="1" x14ac:dyDescent="0.25">
      <c r="A18" s="1">
        <v>53</v>
      </c>
      <c r="B18" s="2" t="s">
        <v>141</v>
      </c>
      <c r="C18" s="2" t="s">
        <v>39</v>
      </c>
      <c r="D18" s="2" t="s">
        <v>75</v>
      </c>
      <c r="E18" s="2" t="s">
        <v>85</v>
      </c>
      <c r="F18" s="2" t="s">
        <v>10</v>
      </c>
      <c r="G18" s="2" t="s">
        <v>11</v>
      </c>
      <c r="H18" s="3">
        <v>11</v>
      </c>
      <c r="I18" s="3">
        <v>11</v>
      </c>
      <c r="J18" s="25">
        <f>Table2[[#This Row],[Non-self-coauthors 5-year Citation]]*0.5</f>
        <v>5.5</v>
      </c>
      <c r="K18" s="3">
        <v>6</v>
      </c>
      <c r="L18" s="4">
        <v>63.5</v>
      </c>
      <c r="M18" s="3">
        <v>3</v>
      </c>
      <c r="N18" s="4">
        <v>14.5</v>
      </c>
      <c r="O18" s="7">
        <v>0</v>
      </c>
      <c r="P18" s="3">
        <v>0</v>
      </c>
      <c r="Q18" s="3">
        <v>31</v>
      </c>
      <c r="R18" s="3">
        <v>12</v>
      </c>
      <c r="S18" s="5">
        <f>Table2[[#This Row],[تعداد داوری Johe]]+Table2[[#This Row],[تعداد داوری مجله دانشگاه]]+Table2[[#This Row],[تعداد داوری سلامت جامعه]]</f>
        <v>43</v>
      </c>
      <c r="T18" s="6">
        <f>Table2[[#This Row],[جمع تعداد داوری‌ها]]/4</f>
        <v>10.75</v>
      </c>
      <c r="U18" s="7">
        <v>5</v>
      </c>
      <c r="V18" s="5">
        <v>0</v>
      </c>
      <c r="W18" s="24">
        <f t="shared" si="0"/>
        <v>88.5</v>
      </c>
      <c r="X18" s="24">
        <f t="shared" si="1"/>
        <v>83</v>
      </c>
      <c r="Y18" s="3"/>
    </row>
    <row r="19" spans="1:25" ht="18" customHeight="1" x14ac:dyDescent="0.25">
      <c r="A19" s="1">
        <v>36</v>
      </c>
      <c r="B19" s="2" t="s">
        <v>105</v>
      </c>
      <c r="C19" s="2" t="s">
        <v>106</v>
      </c>
      <c r="D19" s="2" t="s">
        <v>75</v>
      </c>
      <c r="E19" s="2" t="s">
        <v>85</v>
      </c>
      <c r="F19" s="2" t="s">
        <v>10</v>
      </c>
      <c r="G19" s="2" t="s">
        <v>16</v>
      </c>
      <c r="H19" s="3">
        <v>39</v>
      </c>
      <c r="I19" s="3">
        <v>36</v>
      </c>
      <c r="J19" s="25">
        <f>Table2[[#This Row],[Non-self-coauthors 5-year Citation]]*0.5</f>
        <v>18</v>
      </c>
      <c r="K19" s="3">
        <v>4</v>
      </c>
      <c r="L19" s="10">
        <v>68.28479999999999</v>
      </c>
      <c r="M19" s="3">
        <v>3</v>
      </c>
      <c r="N19" s="4">
        <v>10.5</v>
      </c>
      <c r="O19" s="7">
        <v>0</v>
      </c>
      <c r="P19" s="3">
        <v>0</v>
      </c>
      <c r="Q19" s="3">
        <v>0</v>
      </c>
      <c r="R19" s="3">
        <v>1</v>
      </c>
      <c r="S19" s="5">
        <f>Table2[[#This Row],[تعداد داوری Johe]]+Table2[[#This Row],[تعداد داوری مجله دانشگاه]]+Table2[[#This Row],[تعداد داوری سلامت جامعه]]</f>
        <v>1</v>
      </c>
      <c r="T19" s="6">
        <f>Table2[[#This Row],[جمع تعداد داوری‌ها]]/4</f>
        <v>0.25</v>
      </c>
      <c r="U19" s="7">
        <v>0.25</v>
      </c>
      <c r="V19" s="5">
        <v>0</v>
      </c>
      <c r="W19" s="24">
        <f t="shared" si="0"/>
        <v>97.03479999999999</v>
      </c>
      <c r="X19" s="24">
        <f t="shared" si="1"/>
        <v>79.03479999999999</v>
      </c>
      <c r="Y19" s="3"/>
    </row>
    <row r="20" spans="1:25" ht="18" customHeight="1" x14ac:dyDescent="0.25">
      <c r="A20" s="1">
        <v>3</v>
      </c>
      <c r="B20" s="2" t="s">
        <v>17</v>
      </c>
      <c r="C20" s="2" t="s">
        <v>18</v>
      </c>
      <c r="D20" s="2" t="s">
        <v>8</v>
      </c>
      <c r="E20" s="2" t="s">
        <v>19</v>
      </c>
      <c r="F20" s="2" t="s">
        <v>20</v>
      </c>
      <c r="G20" s="2" t="s">
        <v>16</v>
      </c>
      <c r="H20" s="3">
        <v>374</v>
      </c>
      <c r="I20" s="3">
        <v>293</v>
      </c>
      <c r="J20" s="25">
        <f>Table2[[#This Row],[Non-self-coauthors 5-year Citation]]*0.5</f>
        <v>146.5</v>
      </c>
      <c r="K20" s="3">
        <v>6</v>
      </c>
      <c r="L20" s="4">
        <v>68.457099999999983</v>
      </c>
      <c r="M20" s="3">
        <v>2</v>
      </c>
      <c r="N20" s="4">
        <v>7.5</v>
      </c>
      <c r="O20" s="7">
        <v>0</v>
      </c>
      <c r="P20" s="3">
        <v>0</v>
      </c>
      <c r="Q20" s="3">
        <v>0</v>
      </c>
      <c r="R20" s="3">
        <v>0</v>
      </c>
      <c r="S20" s="5">
        <f>Table2[[#This Row],[تعداد داوری Johe]]+Table2[[#This Row],[تعداد داوری مجله دانشگاه]]+Table2[[#This Row],[تعداد داوری سلامت جامعه]]</f>
        <v>0</v>
      </c>
      <c r="T20" s="6">
        <f>Table2[[#This Row],[جمع تعداد داوری‌ها]]/4</f>
        <v>0</v>
      </c>
      <c r="U20" s="7">
        <v>0</v>
      </c>
      <c r="V20" s="5">
        <v>0</v>
      </c>
      <c r="W20" s="24">
        <f t="shared" si="0"/>
        <v>222.45709999999997</v>
      </c>
      <c r="X20" s="24">
        <f t="shared" si="1"/>
        <v>75.957099999999983</v>
      </c>
      <c r="Y20" s="3"/>
    </row>
    <row r="21" spans="1:25" ht="18" customHeight="1" x14ac:dyDescent="0.25">
      <c r="A21" s="1">
        <v>45</v>
      </c>
      <c r="B21" s="2" t="s">
        <v>125</v>
      </c>
      <c r="C21" s="2" t="s">
        <v>126</v>
      </c>
      <c r="D21" s="2" t="s">
        <v>8</v>
      </c>
      <c r="E21" s="2" t="s">
        <v>56</v>
      </c>
      <c r="F21" s="2" t="s">
        <v>10</v>
      </c>
      <c r="G21" s="2" t="s">
        <v>34</v>
      </c>
      <c r="H21" s="3">
        <v>14</v>
      </c>
      <c r="I21" s="3">
        <v>9</v>
      </c>
      <c r="J21" s="25">
        <f>Table2[[#This Row],[Non-self-coauthors 5-year Citation]]*0.5</f>
        <v>4.5</v>
      </c>
      <c r="K21" s="3">
        <v>8</v>
      </c>
      <c r="L21" s="4">
        <v>68.637</v>
      </c>
      <c r="M21" s="3">
        <v>1</v>
      </c>
      <c r="N21" s="4">
        <v>2.5</v>
      </c>
      <c r="O21" s="7">
        <v>0</v>
      </c>
      <c r="P21" s="3">
        <v>0</v>
      </c>
      <c r="Q21" s="3">
        <v>4</v>
      </c>
      <c r="R21" s="3">
        <v>0</v>
      </c>
      <c r="S21" s="5">
        <f>Table2[[#This Row],[تعداد داوری Johe]]+Table2[[#This Row],[تعداد داوری مجله دانشگاه]]+Table2[[#This Row],[تعداد داوری سلامت جامعه]]</f>
        <v>4</v>
      </c>
      <c r="T21" s="6">
        <f>Table2[[#This Row],[جمع تعداد داوری‌ها]]/4</f>
        <v>1</v>
      </c>
      <c r="U21" s="7">
        <v>0</v>
      </c>
      <c r="V21" s="5">
        <v>0</v>
      </c>
      <c r="W21" s="24">
        <f t="shared" si="0"/>
        <v>75.637</v>
      </c>
      <c r="X21" s="24">
        <f t="shared" si="1"/>
        <v>71.137</v>
      </c>
      <c r="Y21" s="3"/>
    </row>
    <row r="22" spans="1:25" ht="18" customHeight="1" x14ac:dyDescent="0.25">
      <c r="A22" s="1">
        <v>12</v>
      </c>
      <c r="B22" s="2" t="s">
        <v>45</v>
      </c>
      <c r="C22" s="2" t="s">
        <v>46</v>
      </c>
      <c r="D22" s="2" t="s">
        <v>8</v>
      </c>
      <c r="E22" s="2" t="s">
        <v>47</v>
      </c>
      <c r="F22" s="2" t="s">
        <v>10</v>
      </c>
      <c r="G22" s="2" t="s">
        <v>34</v>
      </c>
      <c r="H22" s="3">
        <v>56</v>
      </c>
      <c r="I22" s="3">
        <v>46</v>
      </c>
      <c r="J22" s="25">
        <f>Table2[[#This Row],[Non-self-coauthors 5-year Citation]]*0.5</f>
        <v>23</v>
      </c>
      <c r="K22" s="3">
        <v>4</v>
      </c>
      <c r="L22" s="4">
        <v>33.889833333333335</v>
      </c>
      <c r="M22" s="3">
        <v>7</v>
      </c>
      <c r="N22" s="4">
        <v>27</v>
      </c>
      <c r="O22" s="7">
        <v>0</v>
      </c>
      <c r="P22" s="3">
        <v>37</v>
      </c>
      <c r="Q22" s="3">
        <v>384</v>
      </c>
      <c r="R22" s="3">
        <v>30</v>
      </c>
      <c r="S22" s="5">
        <f>Table2[[#This Row],[تعداد داوری Johe]]+Table2[[#This Row],[تعداد داوری مجله دانشگاه]]+Table2[[#This Row],[تعداد داوری سلامت جامعه]]</f>
        <v>451</v>
      </c>
      <c r="T22" s="6">
        <f>Table2[[#This Row],[جمع تعداد داوری‌ها]]/4</f>
        <v>112.75</v>
      </c>
      <c r="U22" s="7">
        <v>5</v>
      </c>
      <c r="V22" s="5">
        <v>0</v>
      </c>
      <c r="W22" s="24">
        <f t="shared" si="0"/>
        <v>88.889833333333343</v>
      </c>
      <c r="X22" s="24">
        <f t="shared" si="1"/>
        <v>65.889833333333343</v>
      </c>
      <c r="Y22" s="3"/>
    </row>
    <row r="23" spans="1:25" ht="18" customHeight="1" x14ac:dyDescent="0.25">
      <c r="A23" s="1">
        <v>18</v>
      </c>
      <c r="B23" s="2" t="s">
        <v>61</v>
      </c>
      <c r="C23" s="2" t="s">
        <v>62</v>
      </c>
      <c r="D23" s="2" t="s">
        <v>8</v>
      </c>
      <c r="E23" s="2" t="s">
        <v>63</v>
      </c>
      <c r="F23" s="2" t="s">
        <v>15</v>
      </c>
      <c r="G23" s="2" t="s">
        <v>11</v>
      </c>
      <c r="H23" s="3">
        <v>58</v>
      </c>
      <c r="I23" s="3">
        <v>47</v>
      </c>
      <c r="J23" s="25">
        <f>Table2[[#This Row],[Non-self-coauthors 5-year Citation]]*0.5</f>
        <v>23.5</v>
      </c>
      <c r="K23" s="3">
        <v>6</v>
      </c>
      <c r="L23" s="4">
        <v>55.407299999999999</v>
      </c>
      <c r="M23" s="3">
        <v>3</v>
      </c>
      <c r="N23" s="4">
        <v>9.76</v>
      </c>
      <c r="O23" s="7">
        <v>0</v>
      </c>
      <c r="P23" s="3">
        <v>0</v>
      </c>
      <c r="Q23" s="3">
        <v>1</v>
      </c>
      <c r="R23" s="3">
        <v>0</v>
      </c>
      <c r="S23" s="5">
        <f>Table2[[#This Row],[تعداد داوری Johe]]+Table2[[#This Row],[تعداد داوری مجله دانشگاه]]+Table2[[#This Row],[تعداد داوری سلامت جامعه]]</f>
        <v>1</v>
      </c>
      <c r="T23" s="6">
        <f>Table2[[#This Row],[جمع تعداد داوری‌ها]]/4</f>
        <v>0.25</v>
      </c>
      <c r="U23" s="7">
        <v>0.25</v>
      </c>
      <c r="V23" s="5">
        <v>0</v>
      </c>
      <c r="W23" s="24">
        <f t="shared" si="0"/>
        <v>88.917299999999997</v>
      </c>
      <c r="X23" s="24">
        <f t="shared" si="1"/>
        <v>65.417299999999997</v>
      </c>
      <c r="Y23" s="3"/>
    </row>
    <row r="24" spans="1:25" ht="18" customHeight="1" x14ac:dyDescent="0.25">
      <c r="A24" s="1">
        <v>179</v>
      </c>
      <c r="B24" s="2" t="s">
        <v>377</v>
      </c>
      <c r="C24" s="2" t="s">
        <v>388</v>
      </c>
      <c r="D24" s="2" t="s">
        <v>32</v>
      </c>
      <c r="E24" s="2" t="s">
        <v>378</v>
      </c>
      <c r="F24" s="2" t="s">
        <v>373</v>
      </c>
      <c r="G24" s="2" t="s">
        <v>34</v>
      </c>
      <c r="H24" s="3">
        <v>96</v>
      </c>
      <c r="I24" s="3">
        <v>72</v>
      </c>
      <c r="J24" s="25">
        <f>Table2[[#This Row],[Non-self-coauthors 5-year Citation]]*0.5</f>
        <v>36</v>
      </c>
      <c r="K24" s="3">
        <v>5</v>
      </c>
      <c r="L24" s="4">
        <v>58.3</v>
      </c>
      <c r="M24" s="3">
        <v>2</v>
      </c>
      <c r="N24" s="4">
        <v>5.5</v>
      </c>
      <c r="O24" s="7">
        <v>0</v>
      </c>
      <c r="P24" s="3">
        <v>0</v>
      </c>
      <c r="Q24" s="3">
        <v>0</v>
      </c>
      <c r="R24" s="3">
        <v>0</v>
      </c>
      <c r="S24" s="5">
        <f>P24+Q24+R24</f>
        <v>0</v>
      </c>
      <c r="T24" s="6">
        <f>S24/4</f>
        <v>0</v>
      </c>
      <c r="U24" s="7">
        <v>0</v>
      </c>
      <c r="V24" s="5">
        <v>0</v>
      </c>
      <c r="W24" s="24">
        <f t="shared" si="0"/>
        <v>99.8</v>
      </c>
      <c r="X24" s="24">
        <f t="shared" si="1"/>
        <v>63.8</v>
      </c>
      <c r="Y24" s="3"/>
    </row>
    <row r="25" spans="1:25" ht="18" customHeight="1" x14ac:dyDescent="0.25">
      <c r="A25" s="1">
        <v>15</v>
      </c>
      <c r="B25" s="2" t="s">
        <v>52</v>
      </c>
      <c r="C25" s="2" t="s">
        <v>53</v>
      </c>
      <c r="D25" s="2" t="s">
        <v>8</v>
      </c>
      <c r="E25" s="2" t="s">
        <v>26</v>
      </c>
      <c r="F25" s="2" t="s">
        <v>10</v>
      </c>
      <c r="G25" s="2" t="s">
        <v>34</v>
      </c>
      <c r="H25" s="3">
        <v>131</v>
      </c>
      <c r="I25" s="3">
        <v>95</v>
      </c>
      <c r="J25" s="25">
        <f>Table2[[#This Row],[Non-self-coauthors 5-year Citation]]*0.5</f>
        <v>47.5</v>
      </c>
      <c r="K25" s="3">
        <v>4</v>
      </c>
      <c r="L25" s="4">
        <v>59.417400000000001</v>
      </c>
      <c r="M25" s="3">
        <v>0</v>
      </c>
      <c r="N25" s="4">
        <v>0</v>
      </c>
      <c r="O25" s="7">
        <v>0</v>
      </c>
      <c r="P25" s="3">
        <v>0</v>
      </c>
      <c r="Q25" s="3">
        <v>32</v>
      </c>
      <c r="R25" s="3">
        <v>0</v>
      </c>
      <c r="S25" s="5">
        <f>Table2[[#This Row],[تعداد داوری Johe]]+Table2[[#This Row],[تعداد داوری مجله دانشگاه]]+Table2[[#This Row],[تعداد داوری سلامت جامعه]]</f>
        <v>32</v>
      </c>
      <c r="T25" s="6">
        <f>Table2[[#This Row],[جمع تعداد داوری‌ها]]/4</f>
        <v>8</v>
      </c>
      <c r="U25" s="7">
        <v>0</v>
      </c>
      <c r="V25" s="5">
        <v>0</v>
      </c>
      <c r="W25" s="24">
        <f t="shared" si="0"/>
        <v>106.9174</v>
      </c>
      <c r="X25" s="24">
        <f t="shared" si="1"/>
        <v>59.417400000000001</v>
      </c>
      <c r="Y25" s="3"/>
    </row>
    <row r="26" spans="1:25" ht="18" customHeight="1" x14ac:dyDescent="0.25">
      <c r="A26" s="1">
        <v>14</v>
      </c>
      <c r="B26" s="2" t="s">
        <v>6</v>
      </c>
      <c r="C26" s="2" t="s">
        <v>50</v>
      </c>
      <c r="D26" s="2" t="s">
        <v>8</v>
      </c>
      <c r="E26" s="2" t="s">
        <v>51</v>
      </c>
      <c r="F26" s="2" t="s">
        <v>15</v>
      </c>
      <c r="G26" s="2" t="s">
        <v>16</v>
      </c>
      <c r="H26" s="3">
        <v>156</v>
      </c>
      <c r="I26" s="3">
        <v>128</v>
      </c>
      <c r="J26" s="25">
        <f>Table2[[#This Row],[Non-self-coauthors 5-year Citation]]*0.5</f>
        <v>64</v>
      </c>
      <c r="K26" s="3">
        <v>3</v>
      </c>
      <c r="L26" s="4">
        <v>44.550649999999997</v>
      </c>
      <c r="M26" s="3">
        <v>2</v>
      </c>
      <c r="N26" s="4">
        <v>7.5</v>
      </c>
      <c r="O26" s="7">
        <v>0</v>
      </c>
      <c r="P26" s="3">
        <v>0</v>
      </c>
      <c r="Q26" s="3">
        <v>125</v>
      </c>
      <c r="R26" s="3">
        <v>0</v>
      </c>
      <c r="S26" s="5">
        <f>Table2[[#This Row],[تعداد داوری Johe]]+Table2[[#This Row],[تعداد داوری مجله دانشگاه]]+Table2[[#This Row],[تعداد داوری سلامت جامعه]]</f>
        <v>125</v>
      </c>
      <c r="T26" s="6">
        <f>Table2[[#This Row],[جمع تعداد داوری‌ها]]/4</f>
        <v>31.25</v>
      </c>
      <c r="U26" s="7">
        <v>5</v>
      </c>
      <c r="V26" s="5">
        <v>0</v>
      </c>
      <c r="W26" s="24">
        <f t="shared" si="0"/>
        <v>121.05064999999999</v>
      </c>
      <c r="X26" s="24">
        <f t="shared" si="1"/>
        <v>57.050649999999997</v>
      </c>
      <c r="Y26" s="3"/>
    </row>
    <row r="27" spans="1:25" ht="18" customHeight="1" x14ac:dyDescent="0.25">
      <c r="A27" s="1">
        <v>157</v>
      </c>
      <c r="B27" s="2" t="s">
        <v>121</v>
      </c>
      <c r="C27" s="2" t="s">
        <v>326</v>
      </c>
      <c r="D27" s="2" t="s">
        <v>8</v>
      </c>
      <c r="E27" s="2" t="s">
        <v>9</v>
      </c>
      <c r="F27" s="2" t="s">
        <v>10</v>
      </c>
      <c r="G27" s="2" t="s">
        <v>34</v>
      </c>
      <c r="H27" s="3">
        <v>0</v>
      </c>
      <c r="I27" s="3">
        <v>0</v>
      </c>
      <c r="J27" s="25">
        <f>Table2[[#This Row],[Non-self-coauthors 5-year Citation]]*0.5</f>
        <v>0</v>
      </c>
      <c r="K27" s="3">
        <v>3</v>
      </c>
      <c r="L27" s="4">
        <v>52.742399999999996</v>
      </c>
      <c r="M27" s="3">
        <v>0</v>
      </c>
      <c r="N27" s="4">
        <v>0</v>
      </c>
      <c r="O27" s="7">
        <v>0</v>
      </c>
      <c r="P27" s="3">
        <v>0</v>
      </c>
      <c r="Q27" s="3">
        <v>0</v>
      </c>
      <c r="R27" s="3">
        <v>0</v>
      </c>
      <c r="S27" s="5">
        <f>Table2[[#This Row],[تعداد داوری Johe]]+Table2[[#This Row],[تعداد داوری مجله دانشگاه]]+Table2[[#This Row],[تعداد داوری سلامت جامعه]]</f>
        <v>0</v>
      </c>
      <c r="T27" s="6">
        <f>Table2[[#This Row],[جمع تعداد داوری‌ها]]/4</f>
        <v>0</v>
      </c>
      <c r="U27" s="7">
        <v>0</v>
      </c>
      <c r="V27" s="5">
        <v>0</v>
      </c>
      <c r="W27" s="24">
        <f t="shared" si="0"/>
        <v>52.742399999999996</v>
      </c>
      <c r="X27" s="24">
        <f t="shared" si="1"/>
        <v>52.742399999999996</v>
      </c>
      <c r="Y27" s="3"/>
    </row>
    <row r="28" spans="1:25" ht="18" customHeight="1" x14ac:dyDescent="0.25">
      <c r="A28" s="1">
        <v>80</v>
      </c>
      <c r="B28" s="2" t="s">
        <v>174</v>
      </c>
      <c r="C28" s="2" t="s">
        <v>195</v>
      </c>
      <c r="D28" s="2" t="s">
        <v>8</v>
      </c>
      <c r="E28" s="2" t="s">
        <v>63</v>
      </c>
      <c r="F28" s="2" t="s">
        <v>10</v>
      </c>
      <c r="G28" s="2" t="s">
        <v>11</v>
      </c>
      <c r="H28" s="3">
        <v>2</v>
      </c>
      <c r="I28" s="3">
        <v>2</v>
      </c>
      <c r="J28" s="25">
        <f>Table2[[#This Row],[Non-self-coauthors 5-year Citation]]*0.5</f>
        <v>1</v>
      </c>
      <c r="K28" s="3">
        <v>5</v>
      </c>
      <c r="L28" s="4">
        <v>31.675690909090907</v>
      </c>
      <c r="M28" s="3">
        <v>5</v>
      </c>
      <c r="N28" s="4">
        <v>17.72</v>
      </c>
      <c r="O28" s="7">
        <v>0</v>
      </c>
      <c r="P28" s="3">
        <v>0</v>
      </c>
      <c r="Q28" s="3">
        <v>0</v>
      </c>
      <c r="R28" s="3">
        <v>0</v>
      </c>
      <c r="S28" s="5">
        <f>Table2[[#This Row],[تعداد داوری Johe]]+Table2[[#This Row],[تعداد داوری مجله دانشگاه]]+Table2[[#This Row],[تعداد داوری سلامت جامعه]]</f>
        <v>0</v>
      </c>
      <c r="T28" s="6">
        <f>Table2[[#This Row],[جمع تعداد داوری‌ها]]/4</f>
        <v>0</v>
      </c>
      <c r="U28" s="7">
        <v>0</v>
      </c>
      <c r="V28" s="5">
        <v>0</v>
      </c>
      <c r="W28" s="24">
        <f t="shared" si="0"/>
        <v>50.395690909090902</v>
      </c>
      <c r="X28" s="24">
        <f t="shared" si="1"/>
        <v>49.395690909090902</v>
      </c>
      <c r="Y28" s="3"/>
    </row>
    <row r="29" spans="1:25" ht="18" customHeight="1" x14ac:dyDescent="0.25">
      <c r="A29" s="1">
        <v>31</v>
      </c>
      <c r="B29" s="2" t="s">
        <v>54</v>
      </c>
      <c r="C29" s="2" t="s">
        <v>92</v>
      </c>
      <c r="D29" s="2" t="s">
        <v>8</v>
      </c>
      <c r="E29" s="2" t="s">
        <v>26</v>
      </c>
      <c r="F29" s="2" t="s">
        <v>29</v>
      </c>
      <c r="G29" s="2" t="s">
        <v>16</v>
      </c>
      <c r="H29" s="3">
        <v>30</v>
      </c>
      <c r="I29" s="3">
        <v>22</v>
      </c>
      <c r="J29" s="25">
        <f>Table2[[#This Row],[Non-self-coauthors 5-year Citation]]*0.5</f>
        <v>11</v>
      </c>
      <c r="K29" s="3">
        <v>3</v>
      </c>
      <c r="L29" s="4">
        <v>27.857250000000001</v>
      </c>
      <c r="M29" s="3">
        <v>4</v>
      </c>
      <c r="N29" s="4">
        <v>19</v>
      </c>
      <c r="O29" s="7">
        <v>0</v>
      </c>
      <c r="P29" s="3">
        <v>0</v>
      </c>
      <c r="Q29" s="3">
        <v>3</v>
      </c>
      <c r="R29" s="3">
        <v>2</v>
      </c>
      <c r="S29" s="5">
        <f>Table2[[#This Row],[تعداد داوری Johe]]+Table2[[#This Row],[تعداد داوری مجله دانشگاه]]+Table2[[#This Row],[تعداد داوری سلامت جامعه]]</f>
        <v>5</v>
      </c>
      <c r="T29" s="6">
        <f>Table2[[#This Row],[جمع تعداد داوری‌ها]]/4</f>
        <v>1.25</v>
      </c>
      <c r="U29" s="7">
        <v>0.5</v>
      </c>
      <c r="V29" s="5">
        <v>0</v>
      </c>
      <c r="W29" s="24">
        <f t="shared" si="0"/>
        <v>58.357250000000001</v>
      </c>
      <c r="X29" s="24">
        <f t="shared" si="1"/>
        <v>47.357250000000001</v>
      </c>
      <c r="Y29" s="3"/>
    </row>
    <row r="30" spans="1:25" ht="18" customHeight="1" x14ac:dyDescent="0.25">
      <c r="A30" s="1">
        <v>79</v>
      </c>
      <c r="B30" s="2" t="s">
        <v>193</v>
      </c>
      <c r="C30" s="2" t="s">
        <v>194</v>
      </c>
      <c r="D30" s="2" t="s">
        <v>75</v>
      </c>
      <c r="E30" s="2" t="s">
        <v>112</v>
      </c>
      <c r="F30" s="2" t="s">
        <v>10</v>
      </c>
      <c r="G30" s="2" t="s">
        <v>16</v>
      </c>
      <c r="H30" s="3">
        <v>3</v>
      </c>
      <c r="I30" s="3">
        <v>3</v>
      </c>
      <c r="J30" s="25">
        <f>Table2[[#This Row],[Non-self-coauthors 5-year Citation]]*0.5</f>
        <v>1.5</v>
      </c>
      <c r="K30" s="3">
        <v>4</v>
      </c>
      <c r="L30" s="4">
        <v>32.441200000000002</v>
      </c>
      <c r="M30" s="3">
        <v>2</v>
      </c>
      <c r="N30" s="4">
        <v>11</v>
      </c>
      <c r="O30" s="7">
        <v>0</v>
      </c>
      <c r="P30" s="3">
        <v>0</v>
      </c>
      <c r="Q30" s="3">
        <v>7</v>
      </c>
      <c r="R30" s="3">
        <v>7</v>
      </c>
      <c r="S30" s="5">
        <f>Table2[[#This Row],[تعداد داوری Johe]]+Table2[[#This Row],[تعداد داوری مجله دانشگاه]]+Table2[[#This Row],[تعداد داوری سلامت جامعه]]</f>
        <v>14</v>
      </c>
      <c r="T30" s="6">
        <f>Table2[[#This Row],[جمع تعداد داوری‌ها]]/4</f>
        <v>3.5</v>
      </c>
      <c r="U30" s="7">
        <v>3.5</v>
      </c>
      <c r="V30" s="5">
        <v>0</v>
      </c>
      <c r="W30" s="24">
        <f t="shared" si="0"/>
        <v>48.441200000000002</v>
      </c>
      <c r="X30" s="24">
        <f t="shared" si="1"/>
        <v>46.941200000000002</v>
      </c>
      <c r="Y30" s="3"/>
    </row>
    <row r="31" spans="1:25" ht="18" customHeight="1" x14ac:dyDescent="0.25">
      <c r="A31" s="1">
        <v>46</v>
      </c>
      <c r="B31" s="2" t="s">
        <v>64</v>
      </c>
      <c r="C31" s="2" t="s">
        <v>127</v>
      </c>
      <c r="D31" s="2" t="s">
        <v>40</v>
      </c>
      <c r="E31" s="2" t="s">
        <v>128</v>
      </c>
      <c r="F31" s="2" t="s">
        <v>10</v>
      </c>
      <c r="G31" s="2" t="s">
        <v>34</v>
      </c>
      <c r="H31" s="3">
        <v>15</v>
      </c>
      <c r="I31" s="3">
        <v>15</v>
      </c>
      <c r="J31" s="25">
        <f>Table2[[#This Row],[Non-self-coauthors 5-year Citation]]*0.5</f>
        <v>7.5</v>
      </c>
      <c r="K31" s="3">
        <v>0</v>
      </c>
      <c r="L31" s="4">
        <v>0</v>
      </c>
      <c r="M31" s="3">
        <v>7</v>
      </c>
      <c r="N31" s="4">
        <v>43.5</v>
      </c>
      <c r="O31" s="7">
        <v>0</v>
      </c>
      <c r="P31" s="3">
        <v>0</v>
      </c>
      <c r="Q31" s="3">
        <v>1</v>
      </c>
      <c r="R31" s="3">
        <v>0</v>
      </c>
      <c r="S31" s="5">
        <f>Table2[[#This Row],[تعداد داوری Johe]]+Table2[[#This Row],[تعداد داوری مجله دانشگاه]]+Table2[[#This Row],[تعداد داوری سلامت جامعه]]</f>
        <v>1</v>
      </c>
      <c r="T31" s="6">
        <f>Table2[[#This Row],[جمع تعداد داوری‌ها]]/4</f>
        <v>0.25</v>
      </c>
      <c r="U31" s="7">
        <v>0</v>
      </c>
      <c r="V31" s="5">
        <v>0</v>
      </c>
      <c r="W31" s="24">
        <f t="shared" si="0"/>
        <v>51</v>
      </c>
      <c r="X31" s="24">
        <f t="shared" si="1"/>
        <v>43.5</v>
      </c>
      <c r="Y31" s="3"/>
    </row>
    <row r="32" spans="1:25" ht="18" customHeight="1" x14ac:dyDescent="0.25">
      <c r="A32" s="1">
        <v>62</v>
      </c>
      <c r="B32" s="2" t="s">
        <v>162</v>
      </c>
      <c r="C32" s="2" t="s">
        <v>163</v>
      </c>
      <c r="D32" s="2" t="s">
        <v>40</v>
      </c>
      <c r="E32" s="2" t="s">
        <v>164</v>
      </c>
      <c r="F32" s="2" t="s">
        <v>10</v>
      </c>
      <c r="G32" s="2" t="s">
        <v>11</v>
      </c>
      <c r="H32" s="3">
        <v>42</v>
      </c>
      <c r="I32" s="3">
        <v>7</v>
      </c>
      <c r="J32" s="25">
        <f>Table2[[#This Row],[Non-self-coauthors 5-year Citation]]*0.5</f>
        <v>3.5</v>
      </c>
      <c r="K32" s="3">
        <v>2</v>
      </c>
      <c r="L32" s="4">
        <v>27</v>
      </c>
      <c r="M32" s="3">
        <v>2</v>
      </c>
      <c r="N32" s="4">
        <v>15</v>
      </c>
      <c r="O32" s="7">
        <v>0</v>
      </c>
      <c r="P32" s="3">
        <v>0</v>
      </c>
      <c r="Q32" s="3">
        <v>0</v>
      </c>
      <c r="R32" s="3">
        <v>0</v>
      </c>
      <c r="S32" s="5">
        <f>Table2[[#This Row],[تعداد داوری Johe]]+Table2[[#This Row],[تعداد داوری مجله دانشگاه]]+Table2[[#This Row],[تعداد داوری سلامت جامعه]]</f>
        <v>0</v>
      </c>
      <c r="T32" s="6">
        <f>Table2[[#This Row],[جمع تعداد داوری‌ها]]/4</f>
        <v>0</v>
      </c>
      <c r="U32" s="7">
        <v>0</v>
      </c>
      <c r="V32" s="5">
        <v>0</v>
      </c>
      <c r="W32" s="24">
        <f t="shared" si="0"/>
        <v>45.5</v>
      </c>
      <c r="X32" s="24">
        <f t="shared" si="1"/>
        <v>42</v>
      </c>
      <c r="Y32" s="3"/>
    </row>
    <row r="33" spans="1:25" ht="18" customHeight="1" x14ac:dyDescent="0.25">
      <c r="A33" s="1">
        <v>70</v>
      </c>
      <c r="B33" s="2" t="s">
        <v>177</v>
      </c>
      <c r="C33" s="2" t="s">
        <v>178</v>
      </c>
      <c r="D33" s="2" t="s">
        <v>8</v>
      </c>
      <c r="E33" s="2" t="s">
        <v>72</v>
      </c>
      <c r="F33" s="2" t="s">
        <v>10</v>
      </c>
      <c r="G33" s="2" t="s">
        <v>99</v>
      </c>
      <c r="H33" s="3">
        <v>6</v>
      </c>
      <c r="I33" s="3">
        <v>5</v>
      </c>
      <c r="J33" s="25">
        <f>Table2[[#This Row],[Non-self-coauthors 5-year Citation]]*0.5</f>
        <v>2.5</v>
      </c>
      <c r="K33" s="3">
        <v>3</v>
      </c>
      <c r="L33" s="4">
        <v>35.10569090909091</v>
      </c>
      <c r="M33" s="3">
        <v>1</v>
      </c>
      <c r="N33" s="4">
        <v>2.5</v>
      </c>
      <c r="O33" s="7">
        <v>0</v>
      </c>
      <c r="P33" s="3">
        <v>0</v>
      </c>
      <c r="Q33" s="3">
        <v>0</v>
      </c>
      <c r="R33" s="3">
        <v>0</v>
      </c>
      <c r="S33" s="5">
        <f>Table2[[#This Row],[تعداد داوری Johe]]+Table2[[#This Row],[تعداد داوری مجله دانشگاه]]+Table2[[#This Row],[تعداد داوری سلامت جامعه]]</f>
        <v>0</v>
      </c>
      <c r="T33" s="6">
        <f>Table2[[#This Row],[جمع تعداد داوری‌ها]]/4</f>
        <v>0</v>
      </c>
      <c r="U33" s="7">
        <v>0</v>
      </c>
      <c r="V33" s="5">
        <v>0</v>
      </c>
      <c r="W33" s="24">
        <f t="shared" si="0"/>
        <v>40.10569090909091</v>
      </c>
      <c r="X33" s="24">
        <f t="shared" si="1"/>
        <v>37.60569090909091</v>
      </c>
      <c r="Y33" s="3"/>
    </row>
    <row r="34" spans="1:25" ht="18" customHeight="1" x14ac:dyDescent="0.25">
      <c r="A34" s="1">
        <v>85</v>
      </c>
      <c r="B34" s="2" t="s">
        <v>203</v>
      </c>
      <c r="C34" s="2" t="s">
        <v>204</v>
      </c>
      <c r="D34" s="2" t="s">
        <v>40</v>
      </c>
      <c r="E34" s="2" t="s">
        <v>164</v>
      </c>
      <c r="F34" s="2" t="s">
        <v>10</v>
      </c>
      <c r="G34" s="2" t="s">
        <v>11</v>
      </c>
      <c r="H34" s="3">
        <v>1</v>
      </c>
      <c r="I34" s="3">
        <v>1</v>
      </c>
      <c r="J34" s="25">
        <f>Table2[[#This Row],[Non-self-coauthors 5-year Citation]]*0.5</f>
        <v>0.5</v>
      </c>
      <c r="K34" s="3">
        <v>1</v>
      </c>
      <c r="L34" s="4">
        <v>21</v>
      </c>
      <c r="M34" s="3">
        <v>3</v>
      </c>
      <c r="N34" s="4">
        <v>10</v>
      </c>
      <c r="O34" s="7">
        <v>0</v>
      </c>
      <c r="P34" s="3">
        <v>0</v>
      </c>
      <c r="Q34" s="3">
        <v>4</v>
      </c>
      <c r="R34" s="3">
        <v>0</v>
      </c>
      <c r="S34" s="5">
        <f>Table2[[#This Row],[تعداد داوری Johe]]+Table2[[#This Row],[تعداد داوری مجله دانشگاه]]+Table2[[#This Row],[تعداد داوری سلامت جامعه]]</f>
        <v>4</v>
      </c>
      <c r="T34" s="6">
        <f>Table2[[#This Row],[جمع تعداد داوری‌ها]]/4</f>
        <v>1</v>
      </c>
      <c r="U34" s="7">
        <v>1</v>
      </c>
      <c r="V34" s="5">
        <v>0</v>
      </c>
      <c r="W34" s="24">
        <f t="shared" ref="W34:W65" si="2">J34+L34+N34+U34+V34</f>
        <v>32.5</v>
      </c>
      <c r="X34" s="24">
        <f t="shared" ref="X34:X65" si="3">L34+N34+U34+V34</f>
        <v>32</v>
      </c>
      <c r="Y34" s="3"/>
    </row>
    <row r="35" spans="1:25" ht="18" customHeight="1" x14ac:dyDescent="0.25">
      <c r="A35" s="1">
        <v>19</v>
      </c>
      <c r="B35" s="2" t="s">
        <v>64</v>
      </c>
      <c r="C35" s="2" t="s">
        <v>65</v>
      </c>
      <c r="D35" s="2" t="s">
        <v>8</v>
      </c>
      <c r="E35" s="2" t="s">
        <v>66</v>
      </c>
      <c r="F35" s="2" t="s">
        <v>10</v>
      </c>
      <c r="G35" s="2" t="s">
        <v>16</v>
      </c>
      <c r="H35" s="3">
        <v>138</v>
      </c>
      <c r="I35" s="3">
        <v>119</v>
      </c>
      <c r="J35" s="25">
        <f>Table2[[#This Row],[Non-self-coauthors 5-year Citation]]*0.5</f>
        <v>59.5</v>
      </c>
      <c r="K35" s="3">
        <v>4</v>
      </c>
      <c r="L35" s="4">
        <v>31.592500000000001</v>
      </c>
      <c r="M35" s="3">
        <v>0</v>
      </c>
      <c r="N35" s="4">
        <v>0</v>
      </c>
      <c r="O35" s="7">
        <v>0</v>
      </c>
      <c r="P35" s="3">
        <v>0</v>
      </c>
      <c r="Q35" s="3">
        <v>0</v>
      </c>
      <c r="R35" s="3">
        <v>0</v>
      </c>
      <c r="S35" s="5">
        <f>Table2[[#This Row],[تعداد داوری Johe]]+Table2[[#This Row],[تعداد داوری مجله دانشگاه]]+Table2[[#This Row],[تعداد داوری سلامت جامعه]]</f>
        <v>0</v>
      </c>
      <c r="T35" s="6">
        <f>Table2[[#This Row],[جمع تعداد داوری‌ها]]/4</f>
        <v>0</v>
      </c>
      <c r="U35" s="7">
        <v>0</v>
      </c>
      <c r="V35" s="5">
        <v>0</v>
      </c>
      <c r="W35" s="24">
        <f t="shared" si="2"/>
        <v>91.092500000000001</v>
      </c>
      <c r="X35" s="24">
        <f t="shared" si="3"/>
        <v>31.592500000000001</v>
      </c>
      <c r="Y35" s="3"/>
    </row>
    <row r="36" spans="1:25" ht="18" customHeight="1" x14ac:dyDescent="0.25">
      <c r="A36" s="1">
        <v>11</v>
      </c>
      <c r="B36" s="2" t="s">
        <v>42</v>
      </c>
      <c r="C36" s="2" t="s">
        <v>43</v>
      </c>
      <c r="D36" s="2" t="s">
        <v>8</v>
      </c>
      <c r="E36" s="2" t="s">
        <v>44</v>
      </c>
      <c r="F36" s="2" t="s">
        <v>15</v>
      </c>
      <c r="G36" s="2" t="s">
        <v>16</v>
      </c>
      <c r="H36" s="3">
        <v>149</v>
      </c>
      <c r="I36" s="3">
        <v>121</v>
      </c>
      <c r="J36" s="25">
        <f>Table2[[#This Row],[Non-self-coauthors 5-year Citation]]*0.5</f>
        <v>60.5</v>
      </c>
      <c r="K36" s="3">
        <v>3</v>
      </c>
      <c r="L36" s="4">
        <v>31.050750000000001</v>
      </c>
      <c r="M36" s="3">
        <v>0</v>
      </c>
      <c r="N36" s="4">
        <v>0</v>
      </c>
      <c r="O36" s="7">
        <v>0</v>
      </c>
      <c r="P36" s="3">
        <v>0</v>
      </c>
      <c r="Q36" s="3">
        <v>0</v>
      </c>
      <c r="R36" s="3">
        <v>0</v>
      </c>
      <c r="S36" s="5">
        <f>Table2[[#This Row],[تعداد داوری Johe]]+Table2[[#This Row],[تعداد داوری مجله دانشگاه]]+Table2[[#This Row],[تعداد داوری سلامت جامعه]]</f>
        <v>0</v>
      </c>
      <c r="T36" s="6">
        <f>Table2[[#This Row],[جمع تعداد داوری‌ها]]/4</f>
        <v>0</v>
      </c>
      <c r="U36" s="7">
        <v>0</v>
      </c>
      <c r="V36" s="5">
        <v>0</v>
      </c>
      <c r="W36" s="24">
        <f t="shared" si="2"/>
        <v>91.550749999999994</v>
      </c>
      <c r="X36" s="24">
        <f t="shared" si="3"/>
        <v>31.050750000000001</v>
      </c>
      <c r="Y36" s="3"/>
    </row>
    <row r="37" spans="1:25" ht="18" customHeight="1" x14ac:dyDescent="0.25">
      <c r="A37" s="1">
        <v>68</v>
      </c>
      <c r="B37" s="2" t="s">
        <v>174</v>
      </c>
      <c r="C37" s="2" t="s">
        <v>175</v>
      </c>
      <c r="D37" s="2" t="s">
        <v>8</v>
      </c>
      <c r="E37" s="2" t="s">
        <v>167</v>
      </c>
      <c r="F37" s="2" t="s">
        <v>10</v>
      </c>
      <c r="G37" s="2" t="s">
        <v>16</v>
      </c>
      <c r="H37" s="3">
        <v>4</v>
      </c>
      <c r="I37" s="3">
        <v>3</v>
      </c>
      <c r="J37" s="25">
        <f>Table2[[#This Row],[Non-self-coauthors 5-year Citation]]*0.5</f>
        <v>1.5</v>
      </c>
      <c r="K37" s="3">
        <v>3</v>
      </c>
      <c r="L37" s="4">
        <v>28.0075</v>
      </c>
      <c r="M37" s="3">
        <v>0</v>
      </c>
      <c r="N37" s="4">
        <v>0</v>
      </c>
      <c r="O37" s="7">
        <v>0</v>
      </c>
      <c r="P37" s="3">
        <v>3</v>
      </c>
      <c r="Q37" s="3">
        <v>0</v>
      </c>
      <c r="R37" s="3">
        <v>0</v>
      </c>
      <c r="S37" s="5">
        <f>Table2[[#This Row],[تعداد داوری Johe]]+Table2[[#This Row],[تعداد داوری مجله دانشگاه]]+Table2[[#This Row],[تعداد داوری سلامت جامعه]]</f>
        <v>3</v>
      </c>
      <c r="T37" s="6">
        <f>Table2[[#This Row],[جمع تعداد داوری‌ها]]/4</f>
        <v>0.75</v>
      </c>
      <c r="U37" s="7">
        <v>0.75</v>
      </c>
      <c r="V37" s="5">
        <v>0</v>
      </c>
      <c r="W37" s="24">
        <f t="shared" si="2"/>
        <v>30.2575</v>
      </c>
      <c r="X37" s="24">
        <f t="shared" si="3"/>
        <v>28.7575</v>
      </c>
      <c r="Y37" s="3"/>
    </row>
    <row r="38" spans="1:25" ht="18" customHeight="1" x14ac:dyDescent="0.25">
      <c r="A38" s="1">
        <v>29</v>
      </c>
      <c r="B38" s="2" t="s">
        <v>88</v>
      </c>
      <c r="C38" s="2" t="s">
        <v>89</v>
      </c>
      <c r="D38" s="2" t="s">
        <v>8</v>
      </c>
      <c r="E38" s="2" t="s">
        <v>66</v>
      </c>
      <c r="F38" s="2" t="s">
        <v>15</v>
      </c>
      <c r="G38" s="2" t="s">
        <v>16</v>
      </c>
      <c r="H38" s="3">
        <v>39</v>
      </c>
      <c r="I38" s="3">
        <v>35</v>
      </c>
      <c r="J38" s="25">
        <f>Table2[[#This Row],[Non-self-coauthors 5-year Citation]]*0.5</f>
        <v>17.5</v>
      </c>
      <c r="K38" s="3">
        <v>3</v>
      </c>
      <c r="L38" s="4">
        <v>26.6995</v>
      </c>
      <c r="M38" s="3">
        <v>0</v>
      </c>
      <c r="N38" s="4">
        <v>0</v>
      </c>
      <c r="O38" s="7">
        <v>2.75</v>
      </c>
      <c r="P38" s="3">
        <v>0</v>
      </c>
      <c r="Q38" s="3">
        <v>8</v>
      </c>
      <c r="R38" s="3">
        <v>0</v>
      </c>
      <c r="S38" s="5">
        <f>Table2[[#This Row],[تعداد داوری Johe]]+Table2[[#This Row],[تعداد داوری مجله دانشگاه]]+Table2[[#This Row],[تعداد داوری سلامت جامعه]]</f>
        <v>8</v>
      </c>
      <c r="T38" s="6">
        <f>Table2[[#This Row],[جمع تعداد داوری‌ها]]/4</f>
        <v>2</v>
      </c>
      <c r="U38" s="7">
        <v>2</v>
      </c>
      <c r="V38" s="5">
        <v>0</v>
      </c>
      <c r="W38" s="24">
        <f t="shared" si="2"/>
        <v>46.1995</v>
      </c>
      <c r="X38" s="24">
        <f t="shared" si="3"/>
        <v>28.6995</v>
      </c>
      <c r="Y38" s="3"/>
    </row>
    <row r="39" spans="1:25" ht="18" customHeight="1" x14ac:dyDescent="0.25">
      <c r="A39" s="1">
        <v>94</v>
      </c>
      <c r="B39" s="2" t="s">
        <v>220</v>
      </c>
      <c r="C39" s="2" t="s">
        <v>221</v>
      </c>
      <c r="D39" s="2" t="s">
        <v>40</v>
      </c>
      <c r="E39" s="2" t="s">
        <v>41</v>
      </c>
      <c r="F39" s="2" t="s">
        <v>10</v>
      </c>
      <c r="G39" s="2" t="s">
        <v>34</v>
      </c>
      <c r="H39" s="3">
        <v>0</v>
      </c>
      <c r="I39" s="3">
        <v>0</v>
      </c>
      <c r="J39" s="25">
        <f>Table2[[#This Row],[Non-self-coauthors 5-year Citation]]*0.5</f>
        <v>0</v>
      </c>
      <c r="K39" s="3">
        <v>1</v>
      </c>
      <c r="L39" s="4">
        <v>14</v>
      </c>
      <c r="M39" s="3">
        <v>2</v>
      </c>
      <c r="N39" s="4">
        <v>10</v>
      </c>
      <c r="O39" s="7">
        <v>0</v>
      </c>
      <c r="P39" s="3">
        <v>0</v>
      </c>
      <c r="Q39" s="3">
        <v>0</v>
      </c>
      <c r="R39" s="3">
        <v>0</v>
      </c>
      <c r="S39" s="5">
        <f>Table2[[#This Row],[تعداد داوری Johe]]+Table2[[#This Row],[تعداد داوری مجله دانشگاه]]+Table2[[#This Row],[تعداد داوری سلامت جامعه]]</f>
        <v>0</v>
      </c>
      <c r="T39" s="6">
        <f>Table2[[#This Row],[جمع تعداد داوری‌ها]]/4</f>
        <v>0</v>
      </c>
      <c r="U39" s="7">
        <v>0</v>
      </c>
      <c r="V39" s="5">
        <v>3</v>
      </c>
      <c r="W39" s="24">
        <f t="shared" si="2"/>
        <v>27</v>
      </c>
      <c r="X39" s="24">
        <f t="shared" si="3"/>
        <v>27</v>
      </c>
      <c r="Y39" s="3"/>
    </row>
    <row r="40" spans="1:25" ht="18" customHeight="1" x14ac:dyDescent="0.25">
      <c r="A40" s="1">
        <v>172</v>
      </c>
      <c r="B40" s="2" t="s">
        <v>105</v>
      </c>
      <c r="C40" s="2" t="s">
        <v>348</v>
      </c>
      <c r="D40" s="2" t="s">
        <v>75</v>
      </c>
      <c r="E40" s="2" t="s">
        <v>217</v>
      </c>
      <c r="F40" s="2" t="s">
        <v>10</v>
      </c>
      <c r="G40" s="2" t="s">
        <v>99</v>
      </c>
      <c r="H40" s="3">
        <v>0</v>
      </c>
      <c r="I40" s="3">
        <v>0</v>
      </c>
      <c r="J40" s="25">
        <f>Table2[[#This Row],[Non-self-coauthors 5-year Citation]]*0.5</f>
        <v>0</v>
      </c>
      <c r="K40" s="3">
        <v>3</v>
      </c>
      <c r="L40" s="4">
        <v>19.5</v>
      </c>
      <c r="M40" s="3">
        <v>1</v>
      </c>
      <c r="N40" s="4">
        <v>7</v>
      </c>
      <c r="O40" s="7">
        <v>0</v>
      </c>
      <c r="P40" s="3">
        <v>0</v>
      </c>
      <c r="Q40" s="3">
        <v>1</v>
      </c>
      <c r="R40" s="3">
        <v>0</v>
      </c>
      <c r="S40" s="5">
        <f>Table2[[#This Row],[تعداد داوری Johe]]+Table2[[#This Row],[تعداد داوری مجله دانشگاه]]+Table2[[#This Row],[تعداد داوری سلامت جامعه]]</f>
        <v>1</v>
      </c>
      <c r="T40" s="6">
        <f>Table2[[#This Row],[جمع تعداد داوری‌ها]]/4</f>
        <v>0.25</v>
      </c>
      <c r="U40" s="7">
        <v>0.25</v>
      </c>
      <c r="V40" s="5">
        <v>0</v>
      </c>
      <c r="W40" s="24">
        <f t="shared" si="2"/>
        <v>26.75</v>
      </c>
      <c r="X40" s="24">
        <f t="shared" si="3"/>
        <v>26.75</v>
      </c>
      <c r="Y40" s="3"/>
    </row>
    <row r="41" spans="1:25" ht="18" customHeight="1" x14ac:dyDescent="0.25">
      <c r="A41" s="1">
        <v>24</v>
      </c>
      <c r="B41" s="2" t="s">
        <v>77</v>
      </c>
      <c r="C41" s="2" t="s">
        <v>78</v>
      </c>
      <c r="D41" s="2" t="s">
        <v>8</v>
      </c>
      <c r="E41" s="2" t="s">
        <v>51</v>
      </c>
      <c r="F41" s="2" t="s">
        <v>15</v>
      </c>
      <c r="G41" s="2" t="s">
        <v>16</v>
      </c>
      <c r="H41" s="3">
        <v>49</v>
      </c>
      <c r="I41" s="3">
        <v>36</v>
      </c>
      <c r="J41" s="25">
        <f>Table2[[#This Row],[Non-self-coauthors 5-year Citation]]*0.5</f>
        <v>18</v>
      </c>
      <c r="K41" s="3">
        <v>1</v>
      </c>
      <c r="L41" s="4">
        <v>22.731999999999999</v>
      </c>
      <c r="M41" s="3">
        <v>1</v>
      </c>
      <c r="N41" s="4">
        <v>3</v>
      </c>
      <c r="O41" s="7">
        <v>0</v>
      </c>
      <c r="P41" s="3">
        <v>0</v>
      </c>
      <c r="Q41" s="3">
        <v>2</v>
      </c>
      <c r="R41" s="3">
        <v>0</v>
      </c>
      <c r="S41" s="5">
        <f>Table2[[#This Row],[تعداد داوری Johe]]+Table2[[#This Row],[تعداد داوری مجله دانشگاه]]+Table2[[#This Row],[تعداد داوری سلامت جامعه]]</f>
        <v>2</v>
      </c>
      <c r="T41" s="6">
        <f>Table2[[#This Row],[جمع تعداد داوری‌ها]]/4</f>
        <v>0.5</v>
      </c>
      <c r="U41" s="7">
        <v>0.5</v>
      </c>
      <c r="V41" s="5">
        <v>0</v>
      </c>
      <c r="W41" s="24">
        <f t="shared" si="2"/>
        <v>44.231999999999999</v>
      </c>
      <c r="X41" s="24">
        <f t="shared" si="3"/>
        <v>26.231999999999999</v>
      </c>
      <c r="Y41" s="3"/>
    </row>
    <row r="42" spans="1:25" ht="18" customHeight="1" x14ac:dyDescent="0.25">
      <c r="A42" s="1">
        <v>59</v>
      </c>
      <c r="B42" s="2" t="s">
        <v>155</v>
      </c>
      <c r="C42" s="2" t="s">
        <v>156</v>
      </c>
      <c r="D42" s="2" t="s">
        <v>8</v>
      </c>
      <c r="E42" s="2" t="s">
        <v>66</v>
      </c>
      <c r="F42" s="2" t="s">
        <v>10</v>
      </c>
      <c r="G42" s="2" t="s">
        <v>16</v>
      </c>
      <c r="H42" s="3">
        <v>8</v>
      </c>
      <c r="I42" s="3">
        <v>5</v>
      </c>
      <c r="J42" s="25">
        <f>Table2[[#This Row],[Non-self-coauthors 5-year Citation]]*0.5</f>
        <v>2.5</v>
      </c>
      <c r="K42" s="3">
        <v>3</v>
      </c>
      <c r="L42" s="4">
        <v>23.524000000000001</v>
      </c>
      <c r="M42" s="3">
        <v>0</v>
      </c>
      <c r="N42" s="4">
        <v>0</v>
      </c>
      <c r="O42" s="7">
        <v>4</v>
      </c>
      <c r="P42" s="3">
        <v>0</v>
      </c>
      <c r="Q42" s="3">
        <v>0</v>
      </c>
      <c r="R42" s="3">
        <v>0</v>
      </c>
      <c r="S42" s="5">
        <f>Table2[[#This Row],[تعداد داوری Johe]]+Table2[[#This Row],[تعداد داوری مجله دانشگاه]]+Table2[[#This Row],[تعداد داوری سلامت جامعه]]</f>
        <v>0</v>
      </c>
      <c r="T42" s="6">
        <f>Table2[[#This Row],[جمع تعداد داوری‌ها]]/4</f>
        <v>0</v>
      </c>
      <c r="U42" s="7">
        <v>0</v>
      </c>
      <c r="V42" s="5">
        <v>0</v>
      </c>
      <c r="W42" s="24">
        <f t="shared" si="2"/>
        <v>26.024000000000001</v>
      </c>
      <c r="X42" s="24">
        <f t="shared" si="3"/>
        <v>23.524000000000001</v>
      </c>
      <c r="Y42" s="3"/>
    </row>
    <row r="43" spans="1:25" ht="18" customHeight="1" x14ac:dyDescent="0.25">
      <c r="A43" s="1">
        <v>28</v>
      </c>
      <c r="B43" s="2" t="s">
        <v>86</v>
      </c>
      <c r="C43" s="2" t="s">
        <v>87</v>
      </c>
      <c r="D43" s="2" t="s">
        <v>8</v>
      </c>
      <c r="E43" s="2" t="s">
        <v>44</v>
      </c>
      <c r="F43" s="2" t="s">
        <v>29</v>
      </c>
      <c r="G43" s="2" t="s">
        <v>16</v>
      </c>
      <c r="H43" s="3">
        <v>47</v>
      </c>
      <c r="I43" s="3">
        <v>21</v>
      </c>
      <c r="J43" s="25">
        <f>Table2[[#This Row],[Non-self-coauthors 5-year Citation]]*0.5</f>
        <v>10.5</v>
      </c>
      <c r="K43" s="3">
        <v>1</v>
      </c>
      <c r="L43" s="4">
        <v>11.366</v>
      </c>
      <c r="M43" s="3">
        <v>3</v>
      </c>
      <c r="N43" s="4">
        <v>9</v>
      </c>
      <c r="O43" s="7">
        <v>0</v>
      </c>
      <c r="P43" s="3">
        <v>0</v>
      </c>
      <c r="Q43" s="3">
        <v>10</v>
      </c>
      <c r="R43" s="3">
        <v>0</v>
      </c>
      <c r="S43" s="5">
        <f>Table2[[#This Row],[تعداد داوری Johe]]+Table2[[#This Row],[تعداد داوری مجله دانشگاه]]+Table2[[#This Row],[تعداد داوری سلامت جامعه]]</f>
        <v>10</v>
      </c>
      <c r="T43" s="6">
        <f>Table2[[#This Row],[جمع تعداد داوری‌ها]]/4</f>
        <v>2.5</v>
      </c>
      <c r="U43" s="7">
        <v>2.5</v>
      </c>
      <c r="V43" s="5">
        <v>0</v>
      </c>
      <c r="W43" s="24">
        <f t="shared" si="2"/>
        <v>33.366</v>
      </c>
      <c r="X43" s="24">
        <f t="shared" si="3"/>
        <v>22.866</v>
      </c>
      <c r="Y43" s="3"/>
    </row>
    <row r="44" spans="1:25" ht="18" customHeight="1" x14ac:dyDescent="0.25">
      <c r="A44" s="1">
        <v>125</v>
      </c>
      <c r="B44" s="2" t="s">
        <v>274</v>
      </c>
      <c r="C44" s="2" t="s">
        <v>275</v>
      </c>
      <c r="D44" s="2" t="s">
        <v>75</v>
      </c>
      <c r="E44" s="2" t="s">
        <v>85</v>
      </c>
      <c r="F44" s="2" t="s">
        <v>29</v>
      </c>
      <c r="G44" s="2" t="s">
        <v>11</v>
      </c>
      <c r="H44" s="3">
        <v>0</v>
      </c>
      <c r="I44" s="3">
        <v>0</v>
      </c>
      <c r="J44" s="25">
        <f>Table2[[#This Row],[Non-self-coauthors 5-year Citation]]*0.5</f>
        <v>0</v>
      </c>
      <c r="K44" s="3">
        <v>1</v>
      </c>
      <c r="L44" s="4">
        <v>6</v>
      </c>
      <c r="M44" s="3">
        <v>2</v>
      </c>
      <c r="N44" s="4">
        <v>11.5</v>
      </c>
      <c r="O44" s="7">
        <v>0</v>
      </c>
      <c r="P44" s="3">
        <v>0</v>
      </c>
      <c r="Q44" s="3">
        <v>0</v>
      </c>
      <c r="R44" s="3">
        <v>4</v>
      </c>
      <c r="S44" s="5">
        <f>Table2[[#This Row],[تعداد داوری Johe]]+Table2[[#This Row],[تعداد داوری مجله دانشگاه]]+Table2[[#This Row],[تعداد داوری سلامت جامعه]]</f>
        <v>4</v>
      </c>
      <c r="T44" s="6">
        <f>Table2[[#This Row],[جمع تعداد داوری‌ها]]/4</f>
        <v>1</v>
      </c>
      <c r="U44" s="7">
        <v>1</v>
      </c>
      <c r="V44" s="5">
        <v>3</v>
      </c>
      <c r="W44" s="24">
        <f t="shared" si="2"/>
        <v>21.5</v>
      </c>
      <c r="X44" s="24">
        <f t="shared" si="3"/>
        <v>21.5</v>
      </c>
      <c r="Y44" s="3"/>
    </row>
    <row r="45" spans="1:25" ht="18" customHeight="1" x14ac:dyDescent="0.25">
      <c r="A45" s="1">
        <v>17</v>
      </c>
      <c r="B45" s="2" t="s">
        <v>57</v>
      </c>
      <c r="C45" s="2" t="s">
        <v>58</v>
      </c>
      <c r="D45" s="2" t="s">
        <v>59</v>
      </c>
      <c r="E45" s="2" t="s">
        <v>60</v>
      </c>
      <c r="F45" s="2" t="s">
        <v>10</v>
      </c>
      <c r="G45" s="2" t="s">
        <v>34</v>
      </c>
      <c r="H45" s="3">
        <v>104</v>
      </c>
      <c r="I45" s="3">
        <v>55</v>
      </c>
      <c r="J45" s="25">
        <f>Table2[[#This Row],[Non-self-coauthors 5-year Citation]]*0.5</f>
        <v>27.5</v>
      </c>
      <c r="K45" s="3">
        <v>2</v>
      </c>
      <c r="L45" s="4">
        <v>13.832370000000001</v>
      </c>
      <c r="M45" s="3">
        <v>1</v>
      </c>
      <c r="N45" s="4">
        <v>2.5</v>
      </c>
      <c r="O45" s="7">
        <v>0</v>
      </c>
      <c r="P45" s="3">
        <v>4</v>
      </c>
      <c r="Q45" s="3">
        <v>1</v>
      </c>
      <c r="R45" s="3">
        <v>0</v>
      </c>
      <c r="S45" s="5">
        <f>Table2[[#This Row],[تعداد داوری Johe]]+Table2[[#This Row],[تعداد داوری مجله دانشگاه]]+Table2[[#This Row],[تعداد داوری سلامت جامعه]]</f>
        <v>5</v>
      </c>
      <c r="T45" s="6">
        <f>Table2[[#This Row],[جمع تعداد داوری‌ها]]/4</f>
        <v>1.25</v>
      </c>
      <c r="U45" s="7">
        <v>1.25</v>
      </c>
      <c r="V45" s="5">
        <v>3</v>
      </c>
      <c r="W45" s="24">
        <f t="shared" si="2"/>
        <v>48.082369999999997</v>
      </c>
      <c r="X45" s="24">
        <f t="shared" si="3"/>
        <v>20.582370000000001</v>
      </c>
      <c r="Y45" s="3"/>
    </row>
    <row r="46" spans="1:25" ht="18" customHeight="1" x14ac:dyDescent="0.25">
      <c r="A46" s="1">
        <v>90</v>
      </c>
      <c r="B46" s="2" t="s">
        <v>214</v>
      </c>
      <c r="C46" s="2" t="s">
        <v>215</v>
      </c>
      <c r="D46" s="2" t="s">
        <v>40</v>
      </c>
      <c r="E46" s="2" t="s">
        <v>41</v>
      </c>
      <c r="F46" s="2" t="s">
        <v>10</v>
      </c>
      <c r="G46" s="2" t="s">
        <v>34</v>
      </c>
      <c r="H46" s="3">
        <v>0</v>
      </c>
      <c r="I46" s="3">
        <v>0</v>
      </c>
      <c r="J46" s="25">
        <f>Table2[[#This Row],[Non-self-coauthors 5-year Citation]]*0.5</f>
        <v>0</v>
      </c>
      <c r="K46" s="3">
        <v>1</v>
      </c>
      <c r="L46" s="4">
        <v>13.5</v>
      </c>
      <c r="M46" s="3">
        <v>1</v>
      </c>
      <c r="N46" s="4">
        <v>7</v>
      </c>
      <c r="O46" s="7">
        <v>0</v>
      </c>
      <c r="P46" s="3">
        <v>0</v>
      </c>
      <c r="Q46" s="3">
        <v>0</v>
      </c>
      <c r="R46" s="3">
        <v>0</v>
      </c>
      <c r="S46" s="5">
        <f>Table2[[#This Row],[تعداد داوری Johe]]+Table2[[#This Row],[تعداد داوری مجله دانشگاه]]+Table2[[#This Row],[تعداد داوری سلامت جامعه]]</f>
        <v>0</v>
      </c>
      <c r="T46" s="6">
        <f>Table2[[#This Row],[جمع تعداد داوری‌ها]]/4</f>
        <v>0</v>
      </c>
      <c r="U46" s="7">
        <v>0</v>
      </c>
      <c r="V46" s="5">
        <v>0</v>
      </c>
      <c r="W46" s="24">
        <f t="shared" si="2"/>
        <v>20.5</v>
      </c>
      <c r="X46" s="24">
        <f t="shared" si="3"/>
        <v>20.5</v>
      </c>
      <c r="Y46" s="3"/>
    </row>
    <row r="47" spans="1:25" ht="18" customHeight="1" x14ac:dyDescent="0.25">
      <c r="A47" s="1">
        <v>10</v>
      </c>
      <c r="B47" s="2" t="s">
        <v>38</v>
      </c>
      <c r="C47" s="2" t="s">
        <v>39</v>
      </c>
      <c r="D47" s="2" t="s">
        <v>40</v>
      </c>
      <c r="E47" s="2" t="s">
        <v>41</v>
      </c>
      <c r="F47" s="2" t="s">
        <v>20</v>
      </c>
      <c r="G47" s="2" t="s">
        <v>16</v>
      </c>
      <c r="H47" s="3">
        <v>150</v>
      </c>
      <c r="I47" s="3">
        <v>144</v>
      </c>
      <c r="J47" s="25">
        <f>Table2[[#This Row],[Non-self-coauthors 5-year Citation]]*0.5</f>
        <v>72</v>
      </c>
      <c r="K47" s="3">
        <v>0</v>
      </c>
      <c r="L47" s="4">
        <v>0</v>
      </c>
      <c r="M47" s="3">
        <v>2</v>
      </c>
      <c r="N47" s="4">
        <v>17.5</v>
      </c>
      <c r="O47" s="7">
        <v>0</v>
      </c>
      <c r="P47" s="3">
        <v>5</v>
      </c>
      <c r="Q47" s="3">
        <v>2</v>
      </c>
      <c r="R47" s="3">
        <v>0</v>
      </c>
      <c r="S47" s="5">
        <f>Table2[[#This Row],[تعداد داوری Johe]]+Table2[[#This Row],[تعداد داوری مجله دانشگاه]]+Table2[[#This Row],[تعداد داوری سلامت جامعه]]</f>
        <v>7</v>
      </c>
      <c r="T47" s="6">
        <f>Table2[[#This Row],[جمع تعداد داوری‌ها]]/4</f>
        <v>1.75</v>
      </c>
      <c r="U47" s="7">
        <v>1.75</v>
      </c>
      <c r="V47" s="5">
        <v>0</v>
      </c>
      <c r="W47" s="24">
        <f t="shared" si="2"/>
        <v>91.25</v>
      </c>
      <c r="X47" s="24">
        <f t="shared" si="3"/>
        <v>19.25</v>
      </c>
      <c r="Y47" s="3"/>
    </row>
    <row r="48" spans="1:25" ht="18" customHeight="1" x14ac:dyDescent="0.25">
      <c r="A48" s="1">
        <v>9</v>
      </c>
      <c r="B48" s="2" t="s">
        <v>36</v>
      </c>
      <c r="C48" s="2" t="s">
        <v>37</v>
      </c>
      <c r="D48" s="2" t="s">
        <v>8</v>
      </c>
      <c r="E48" s="2" t="s">
        <v>23</v>
      </c>
      <c r="F48" s="2" t="s">
        <v>20</v>
      </c>
      <c r="G48" s="2" t="s">
        <v>16</v>
      </c>
      <c r="H48" s="3">
        <v>214</v>
      </c>
      <c r="I48" s="3">
        <v>123</v>
      </c>
      <c r="J48" s="25">
        <f>Table2[[#This Row],[Non-self-coauthors 5-year Citation]]*0.5</f>
        <v>61.5</v>
      </c>
      <c r="K48" s="3">
        <v>1</v>
      </c>
      <c r="L48" s="4">
        <v>8.6209892857142858</v>
      </c>
      <c r="M48" s="3">
        <v>1</v>
      </c>
      <c r="N48" s="4">
        <v>5.5</v>
      </c>
      <c r="O48" s="7">
        <v>0</v>
      </c>
      <c r="P48" s="3">
        <v>60</v>
      </c>
      <c r="Q48" s="3">
        <v>1</v>
      </c>
      <c r="R48" s="3">
        <v>0</v>
      </c>
      <c r="S48" s="5">
        <f>Table2[[#This Row],[تعداد داوری Johe]]+Table2[[#This Row],[تعداد داوری مجله دانشگاه]]+Table2[[#This Row],[تعداد داوری سلامت جامعه]]</f>
        <v>61</v>
      </c>
      <c r="T48" s="6">
        <f>Table2[[#This Row],[جمع تعداد داوری‌ها]]/4</f>
        <v>15.25</v>
      </c>
      <c r="U48" s="7">
        <v>5</v>
      </c>
      <c r="V48" s="5">
        <v>0</v>
      </c>
      <c r="W48" s="24">
        <f t="shared" si="2"/>
        <v>80.620989285714288</v>
      </c>
      <c r="X48" s="24">
        <f t="shared" si="3"/>
        <v>19.120989285714288</v>
      </c>
      <c r="Y48" s="3"/>
    </row>
    <row r="49" spans="1:25" ht="18" customHeight="1" x14ac:dyDescent="0.25">
      <c r="A49" s="1">
        <v>87</v>
      </c>
      <c r="B49" s="2" t="s">
        <v>207</v>
      </c>
      <c r="C49" s="2" t="s">
        <v>208</v>
      </c>
      <c r="D49" s="2" t="s">
        <v>40</v>
      </c>
      <c r="E49" s="2" t="s">
        <v>128</v>
      </c>
      <c r="F49" s="2" t="s">
        <v>10</v>
      </c>
      <c r="G49" s="2" t="s">
        <v>34</v>
      </c>
      <c r="H49" s="3">
        <v>1</v>
      </c>
      <c r="I49" s="3">
        <v>1</v>
      </c>
      <c r="J49" s="25">
        <f>Table2[[#This Row],[Non-self-coauthors 5-year Citation]]*0.5</f>
        <v>0.5</v>
      </c>
      <c r="K49" s="3">
        <v>1</v>
      </c>
      <c r="L49" s="4">
        <v>12</v>
      </c>
      <c r="M49" s="3">
        <v>1</v>
      </c>
      <c r="N49" s="4">
        <v>7</v>
      </c>
      <c r="O49" s="7">
        <v>0</v>
      </c>
      <c r="P49" s="3">
        <v>0</v>
      </c>
      <c r="Q49" s="3">
        <v>0</v>
      </c>
      <c r="R49" s="3">
        <v>0</v>
      </c>
      <c r="S49" s="5">
        <f>Table2[[#This Row],[تعداد داوری Johe]]+Table2[[#This Row],[تعداد داوری مجله دانشگاه]]+Table2[[#This Row],[تعداد داوری سلامت جامعه]]</f>
        <v>0</v>
      </c>
      <c r="T49" s="6">
        <f>Table2[[#This Row],[جمع تعداد داوری‌ها]]/4</f>
        <v>0</v>
      </c>
      <c r="U49" s="7">
        <v>0</v>
      </c>
      <c r="V49" s="5">
        <v>0</v>
      </c>
      <c r="W49" s="24">
        <f t="shared" si="2"/>
        <v>19.5</v>
      </c>
      <c r="X49" s="24">
        <f t="shared" si="3"/>
        <v>19</v>
      </c>
      <c r="Y49" s="3"/>
    </row>
    <row r="50" spans="1:25" ht="18" customHeight="1" x14ac:dyDescent="0.25">
      <c r="A50" s="1">
        <v>22</v>
      </c>
      <c r="B50" s="2" t="s">
        <v>70</v>
      </c>
      <c r="C50" s="2" t="s">
        <v>71</v>
      </c>
      <c r="D50" s="2" t="s">
        <v>8</v>
      </c>
      <c r="E50" s="2" t="s">
        <v>72</v>
      </c>
      <c r="F50" s="2" t="s">
        <v>10</v>
      </c>
      <c r="G50" s="2" t="s">
        <v>34</v>
      </c>
      <c r="H50" s="3">
        <v>68</v>
      </c>
      <c r="I50" s="3">
        <v>33</v>
      </c>
      <c r="J50" s="25">
        <f>Table2[[#This Row],[Non-self-coauthors 5-year Citation]]*0.5</f>
        <v>16.5</v>
      </c>
      <c r="K50" s="3">
        <v>2</v>
      </c>
      <c r="L50" s="4">
        <v>15.959712500000002</v>
      </c>
      <c r="M50" s="3">
        <v>1</v>
      </c>
      <c r="N50" s="4">
        <v>2.5</v>
      </c>
      <c r="O50" s="7">
        <v>0</v>
      </c>
      <c r="P50" s="3">
        <v>0</v>
      </c>
      <c r="Q50" s="3">
        <v>0</v>
      </c>
      <c r="R50" s="3">
        <v>0</v>
      </c>
      <c r="S50" s="5">
        <f>Table2[[#This Row],[تعداد داوری Johe]]+Table2[[#This Row],[تعداد داوری مجله دانشگاه]]+Table2[[#This Row],[تعداد داوری سلامت جامعه]]</f>
        <v>0</v>
      </c>
      <c r="T50" s="6">
        <f>Table2[[#This Row],[جمع تعداد داوری‌ها]]/4</f>
        <v>0</v>
      </c>
      <c r="U50" s="7">
        <v>0</v>
      </c>
      <c r="V50" s="5">
        <v>0</v>
      </c>
      <c r="W50" s="24">
        <f t="shared" si="2"/>
        <v>34.959712500000002</v>
      </c>
      <c r="X50" s="24">
        <f t="shared" si="3"/>
        <v>18.459712500000002</v>
      </c>
      <c r="Y50" s="3"/>
    </row>
    <row r="51" spans="1:25" ht="18" customHeight="1" x14ac:dyDescent="0.25">
      <c r="A51" s="1">
        <v>119</v>
      </c>
      <c r="B51" s="2" t="s">
        <v>24</v>
      </c>
      <c r="C51" s="2" t="s">
        <v>262</v>
      </c>
      <c r="D51" s="2" t="s">
        <v>75</v>
      </c>
      <c r="E51" s="2" t="s">
        <v>263</v>
      </c>
      <c r="F51" s="2" t="s">
        <v>29</v>
      </c>
      <c r="G51" s="2" t="s">
        <v>16</v>
      </c>
      <c r="H51" s="3">
        <v>0</v>
      </c>
      <c r="I51" s="3">
        <v>0</v>
      </c>
      <c r="J51" s="25">
        <f>Table2[[#This Row],[Non-self-coauthors 5-year Citation]]*0.5</f>
        <v>0</v>
      </c>
      <c r="K51" s="3">
        <v>2</v>
      </c>
      <c r="L51" s="4">
        <v>9</v>
      </c>
      <c r="M51" s="3">
        <v>1</v>
      </c>
      <c r="N51" s="4">
        <v>4</v>
      </c>
      <c r="O51" s="7">
        <v>0</v>
      </c>
      <c r="P51" s="3">
        <v>13</v>
      </c>
      <c r="Q51" s="3">
        <v>8</v>
      </c>
      <c r="R51" s="3">
        <v>1</v>
      </c>
      <c r="S51" s="5">
        <f>Table2[[#This Row],[تعداد داوری Johe]]+Table2[[#This Row],[تعداد داوری مجله دانشگاه]]+Table2[[#This Row],[تعداد داوری سلامت جامعه]]</f>
        <v>22</v>
      </c>
      <c r="T51" s="6">
        <f>Table2[[#This Row],[جمع تعداد داوری‌ها]]/4</f>
        <v>5.5</v>
      </c>
      <c r="U51" s="7">
        <v>5</v>
      </c>
      <c r="V51" s="5">
        <v>0</v>
      </c>
      <c r="W51" s="24">
        <f t="shared" si="2"/>
        <v>18</v>
      </c>
      <c r="X51" s="24">
        <f t="shared" si="3"/>
        <v>18</v>
      </c>
      <c r="Y51" s="3"/>
    </row>
    <row r="52" spans="1:25" ht="18" customHeight="1" x14ac:dyDescent="0.25">
      <c r="A52" s="1">
        <v>149</v>
      </c>
      <c r="B52" s="2" t="s">
        <v>314</v>
      </c>
      <c r="C52" s="2" t="s">
        <v>221</v>
      </c>
      <c r="D52" s="2" t="s">
        <v>40</v>
      </c>
      <c r="E52" s="2" t="s">
        <v>187</v>
      </c>
      <c r="F52" s="2" t="s">
        <v>10</v>
      </c>
      <c r="G52" s="2" t="s">
        <v>34</v>
      </c>
      <c r="H52" s="3">
        <v>0</v>
      </c>
      <c r="I52" s="3">
        <v>0</v>
      </c>
      <c r="J52" s="25">
        <f>Table2[[#This Row],[Non-self-coauthors 5-year Citation]]*0.5</f>
        <v>0</v>
      </c>
      <c r="K52" s="3">
        <v>2</v>
      </c>
      <c r="L52" s="4">
        <v>17.670000000000002</v>
      </c>
      <c r="M52" s="3">
        <v>0</v>
      </c>
      <c r="N52" s="4">
        <v>0</v>
      </c>
      <c r="O52" s="7">
        <v>0</v>
      </c>
      <c r="P52" s="3">
        <v>0</v>
      </c>
      <c r="Q52" s="3">
        <v>0</v>
      </c>
      <c r="R52" s="3">
        <v>0</v>
      </c>
      <c r="S52" s="5">
        <f>Table2[[#This Row],[تعداد داوری Johe]]+Table2[[#This Row],[تعداد داوری مجله دانشگاه]]+Table2[[#This Row],[تعداد داوری سلامت جامعه]]</f>
        <v>0</v>
      </c>
      <c r="T52" s="6">
        <f>Table2[[#This Row],[جمع تعداد داوری‌ها]]/4</f>
        <v>0</v>
      </c>
      <c r="U52" s="7">
        <v>0</v>
      </c>
      <c r="V52" s="5">
        <v>0</v>
      </c>
      <c r="W52" s="24">
        <f t="shared" si="2"/>
        <v>17.670000000000002</v>
      </c>
      <c r="X52" s="24">
        <f t="shared" si="3"/>
        <v>17.670000000000002</v>
      </c>
      <c r="Y52" s="3"/>
    </row>
    <row r="53" spans="1:25" ht="18" customHeight="1" x14ac:dyDescent="0.25">
      <c r="A53" s="1">
        <v>34</v>
      </c>
      <c r="B53" s="2" t="s">
        <v>17</v>
      </c>
      <c r="C53" s="2" t="s">
        <v>100</v>
      </c>
      <c r="D53" s="2" t="s">
        <v>8</v>
      </c>
      <c r="E53" s="2" t="s">
        <v>66</v>
      </c>
      <c r="F53" s="2" t="s">
        <v>10</v>
      </c>
      <c r="G53" s="2" t="s">
        <v>16</v>
      </c>
      <c r="H53" s="3">
        <v>69</v>
      </c>
      <c r="I53" s="3">
        <v>24</v>
      </c>
      <c r="J53" s="25">
        <f>Table2[[#This Row],[Non-self-coauthors 5-year Citation]]*0.5</f>
        <v>12</v>
      </c>
      <c r="K53" s="3">
        <v>3</v>
      </c>
      <c r="L53" s="4">
        <v>16.763940909090913</v>
      </c>
      <c r="M53" s="3">
        <v>0</v>
      </c>
      <c r="N53" s="4">
        <v>0</v>
      </c>
      <c r="O53" s="7">
        <v>0</v>
      </c>
      <c r="P53" s="3">
        <v>0</v>
      </c>
      <c r="Q53" s="3">
        <v>3</v>
      </c>
      <c r="R53" s="3">
        <v>0</v>
      </c>
      <c r="S53" s="5">
        <f>Table2[[#This Row],[تعداد داوری Johe]]+Table2[[#This Row],[تعداد داوری مجله دانشگاه]]+Table2[[#This Row],[تعداد داوری سلامت جامعه]]</f>
        <v>3</v>
      </c>
      <c r="T53" s="6">
        <f>Table2[[#This Row],[جمع تعداد داوری‌ها]]/4</f>
        <v>0.75</v>
      </c>
      <c r="U53" s="7">
        <v>0</v>
      </c>
      <c r="V53" s="5">
        <v>0</v>
      </c>
      <c r="W53" s="24">
        <f t="shared" si="2"/>
        <v>28.763940909090913</v>
      </c>
      <c r="X53" s="24">
        <f t="shared" si="3"/>
        <v>16.763940909090913</v>
      </c>
      <c r="Y53" s="3"/>
    </row>
    <row r="54" spans="1:25" ht="18" customHeight="1" x14ac:dyDescent="0.25">
      <c r="A54" s="1">
        <v>177</v>
      </c>
      <c r="B54" s="2" t="s">
        <v>370</v>
      </c>
      <c r="C54" s="2" t="s">
        <v>371</v>
      </c>
      <c r="D54" s="2" t="s">
        <v>8</v>
      </c>
      <c r="E54" s="2" t="s">
        <v>372</v>
      </c>
      <c r="F54" s="2" t="s">
        <v>373</v>
      </c>
      <c r="G54" s="2" t="s">
        <v>34</v>
      </c>
      <c r="H54" s="3">
        <v>4</v>
      </c>
      <c r="I54" s="3">
        <v>2</v>
      </c>
      <c r="J54" s="25">
        <f>Table2[[#This Row],[Non-self-coauthors 5-year Citation]]*0.5</f>
        <v>1</v>
      </c>
      <c r="K54" s="3">
        <v>1</v>
      </c>
      <c r="L54" s="4">
        <v>8.6209892857142858</v>
      </c>
      <c r="M54" s="3">
        <v>1</v>
      </c>
      <c r="N54" s="4">
        <v>7</v>
      </c>
      <c r="O54" s="7">
        <v>0</v>
      </c>
      <c r="P54" s="3">
        <v>0</v>
      </c>
      <c r="Q54" s="3">
        <v>0</v>
      </c>
      <c r="R54" s="3">
        <v>4</v>
      </c>
      <c r="S54" s="5">
        <v>4</v>
      </c>
      <c r="T54" s="6">
        <f>Table2[[#This Row],[جمع تعداد داوری‌ها]]/4</f>
        <v>1</v>
      </c>
      <c r="U54" s="7">
        <v>1</v>
      </c>
      <c r="V54" s="5">
        <v>0</v>
      </c>
      <c r="W54" s="24">
        <f t="shared" si="2"/>
        <v>17.620989285714288</v>
      </c>
      <c r="X54" s="24">
        <f t="shared" si="3"/>
        <v>16.620989285714288</v>
      </c>
      <c r="Y54" s="3"/>
    </row>
    <row r="55" spans="1:25" ht="18" customHeight="1" x14ac:dyDescent="0.25">
      <c r="A55" s="1">
        <v>41</v>
      </c>
      <c r="B55" s="2" t="s">
        <v>61</v>
      </c>
      <c r="C55" s="2" t="s">
        <v>117</v>
      </c>
      <c r="D55" s="2" t="s">
        <v>8</v>
      </c>
      <c r="E55" s="2" t="s">
        <v>19</v>
      </c>
      <c r="F55" s="2" t="s">
        <v>10</v>
      </c>
      <c r="G55" s="2" t="s">
        <v>34</v>
      </c>
      <c r="H55" s="3">
        <v>28</v>
      </c>
      <c r="I55" s="3">
        <v>26</v>
      </c>
      <c r="J55" s="25">
        <f>Table2[[#This Row],[Non-self-coauthors 5-year Citation]]*0.5</f>
        <v>13</v>
      </c>
      <c r="K55" s="3">
        <v>1</v>
      </c>
      <c r="L55" s="4">
        <v>7.6427499999999995</v>
      </c>
      <c r="M55" s="3">
        <v>2</v>
      </c>
      <c r="N55" s="4">
        <v>7.5</v>
      </c>
      <c r="O55" s="7">
        <v>6</v>
      </c>
      <c r="P55" s="3">
        <v>0</v>
      </c>
      <c r="Q55" s="3">
        <v>4</v>
      </c>
      <c r="R55" s="3">
        <v>0</v>
      </c>
      <c r="S55" s="5">
        <f>Table2[[#This Row],[تعداد داوری Johe]]+Table2[[#This Row],[تعداد داوری مجله دانشگاه]]+Table2[[#This Row],[تعداد داوری سلامت جامعه]]</f>
        <v>4</v>
      </c>
      <c r="T55" s="6">
        <f>Table2[[#This Row],[جمع تعداد داوری‌ها]]/4</f>
        <v>1</v>
      </c>
      <c r="U55" s="7">
        <v>1</v>
      </c>
      <c r="V55" s="5">
        <v>0</v>
      </c>
      <c r="W55" s="24">
        <f t="shared" si="2"/>
        <v>29.142749999999999</v>
      </c>
      <c r="X55" s="24">
        <f t="shared" si="3"/>
        <v>16.142749999999999</v>
      </c>
      <c r="Y55" s="3"/>
    </row>
    <row r="56" spans="1:25" ht="18" customHeight="1" x14ac:dyDescent="0.25">
      <c r="A56" s="1">
        <v>38</v>
      </c>
      <c r="B56" s="2" t="s">
        <v>110</v>
      </c>
      <c r="C56" s="2" t="s">
        <v>111</v>
      </c>
      <c r="D56" s="2" t="s">
        <v>75</v>
      </c>
      <c r="E56" s="2" t="s">
        <v>112</v>
      </c>
      <c r="F56" s="2" t="s">
        <v>10</v>
      </c>
      <c r="G56" s="2" t="s">
        <v>16</v>
      </c>
      <c r="H56" s="3">
        <v>29</v>
      </c>
      <c r="I56" s="3">
        <v>9</v>
      </c>
      <c r="J56" s="25">
        <f>Table2[[#This Row],[Non-self-coauthors 5-year Citation]]*0.5</f>
        <v>4.5</v>
      </c>
      <c r="K56" s="3">
        <v>0</v>
      </c>
      <c r="L56" s="4">
        <v>0</v>
      </c>
      <c r="M56" s="3">
        <v>2</v>
      </c>
      <c r="N56" s="4">
        <v>10.5</v>
      </c>
      <c r="O56" s="7">
        <v>0</v>
      </c>
      <c r="P56" s="3">
        <v>0</v>
      </c>
      <c r="Q56" s="3">
        <v>8</v>
      </c>
      <c r="R56" s="3">
        <v>13</v>
      </c>
      <c r="S56" s="5">
        <f>Table2[[#This Row],[تعداد داوری Johe]]+Table2[[#This Row],[تعداد داوری مجله دانشگاه]]+Table2[[#This Row],[تعداد داوری سلامت جامعه]]</f>
        <v>21</v>
      </c>
      <c r="T56" s="6">
        <f>Table2[[#This Row],[جمع تعداد داوری‌ها]]/4</f>
        <v>5.25</v>
      </c>
      <c r="U56" s="7">
        <v>5</v>
      </c>
      <c r="V56" s="5">
        <v>0</v>
      </c>
      <c r="W56" s="24">
        <f t="shared" si="2"/>
        <v>20</v>
      </c>
      <c r="X56" s="24">
        <f t="shared" si="3"/>
        <v>15.5</v>
      </c>
      <c r="Y56" s="3"/>
    </row>
    <row r="57" spans="1:25" ht="18" customHeight="1" x14ac:dyDescent="0.25">
      <c r="A57" s="1">
        <v>58</v>
      </c>
      <c r="B57" s="2" t="s">
        <v>152</v>
      </c>
      <c r="C57" s="2" t="s">
        <v>153</v>
      </c>
      <c r="D57" s="2" t="s">
        <v>8</v>
      </c>
      <c r="E57" s="2" t="s">
        <v>154</v>
      </c>
      <c r="F57" s="2" t="s">
        <v>10</v>
      </c>
      <c r="G57" s="2" t="s">
        <v>34</v>
      </c>
      <c r="H57" s="3">
        <v>9</v>
      </c>
      <c r="I57" s="3">
        <v>8</v>
      </c>
      <c r="J57" s="25">
        <f>Table2[[#This Row],[Non-self-coauthors 5-year Citation]]*0.5</f>
        <v>4</v>
      </c>
      <c r="K57" s="3">
        <v>1</v>
      </c>
      <c r="L57" s="4">
        <v>15</v>
      </c>
      <c r="M57" s="3">
        <v>0</v>
      </c>
      <c r="N57" s="4">
        <v>0</v>
      </c>
      <c r="O57" s="7">
        <v>0</v>
      </c>
      <c r="P57" s="3">
        <v>0</v>
      </c>
      <c r="Q57" s="3">
        <v>0</v>
      </c>
      <c r="R57" s="3">
        <v>0</v>
      </c>
      <c r="S57" s="5">
        <f>Table2[[#This Row],[تعداد داوری Johe]]+Table2[[#This Row],[تعداد داوری مجله دانشگاه]]+Table2[[#This Row],[تعداد داوری سلامت جامعه]]</f>
        <v>0</v>
      </c>
      <c r="T57" s="6">
        <f>Table2[[#This Row],[جمع تعداد داوری‌ها]]/4</f>
        <v>0</v>
      </c>
      <c r="U57" s="7">
        <v>0</v>
      </c>
      <c r="V57" s="5">
        <v>0</v>
      </c>
      <c r="W57" s="24">
        <f t="shared" si="2"/>
        <v>19</v>
      </c>
      <c r="X57" s="24">
        <f t="shared" si="3"/>
        <v>15</v>
      </c>
      <c r="Y57" s="3"/>
    </row>
    <row r="58" spans="1:25" ht="18" customHeight="1" x14ac:dyDescent="0.25">
      <c r="A58" s="1">
        <v>23</v>
      </c>
      <c r="B58" s="2" t="s">
        <v>73</v>
      </c>
      <c r="C58" s="2" t="s">
        <v>74</v>
      </c>
      <c r="D58" s="2" t="s">
        <v>75</v>
      </c>
      <c r="E58" s="2" t="s">
        <v>76</v>
      </c>
      <c r="F58" s="2" t="s">
        <v>10</v>
      </c>
      <c r="G58" s="2" t="s">
        <v>16</v>
      </c>
      <c r="H58" s="3">
        <v>52</v>
      </c>
      <c r="I58" s="3">
        <v>44</v>
      </c>
      <c r="J58" s="25">
        <f>Table2[[#This Row],[Non-self-coauthors 5-year Citation]]*0.5</f>
        <v>22</v>
      </c>
      <c r="K58" s="3">
        <v>1</v>
      </c>
      <c r="L58" s="4">
        <v>8.3949999999999996</v>
      </c>
      <c r="M58" s="3">
        <v>2</v>
      </c>
      <c r="N58" s="4">
        <v>5</v>
      </c>
      <c r="O58" s="7">
        <v>0</v>
      </c>
      <c r="P58" s="3">
        <v>0</v>
      </c>
      <c r="Q58" s="3">
        <v>2</v>
      </c>
      <c r="R58" s="3">
        <v>2</v>
      </c>
      <c r="S58" s="5">
        <f>Table2[[#This Row],[تعداد داوری Johe]]+Table2[[#This Row],[تعداد داوری مجله دانشگاه]]+Table2[[#This Row],[تعداد داوری سلامت جامعه]]</f>
        <v>4</v>
      </c>
      <c r="T58" s="6">
        <f>Table2[[#This Row],[جمع تعداد داوری‌ها]]/4</f>
        <v>1</v>
      </c>
      <c r="U58" s="7">
        <v>1</v>
      </c>
      <c r="V58" s="5">
        <v>0</v>
      </c>
      <c r="W58" s="24">
        <f t="shared" si="2"/>
        <v>36.394999999999996</v>
      </c>
      <c r="X58" s="24">
        <f t="shared" si="3"/>
        <v>14.395</v>
      </c>
      <c r="Y58" s="3"/>
    </row>
    <row r="59" spans="1:25" ht="18" customHeight="1" x14ac:dyDescent="0.25">
      <c r="A59" s="1">
        <v>176</v>
      </c>
      <c r="B59" s="2" t="s">
        <v>354</v>
      </c>
      <c r="C59" s="2" t="s">
        <v>89</v>
      </c>
      <c r="D59" s="2" t="s">
        <v>8</v>
      </c>
      <c r="E59" s="2" t="s">
        <v>202</v>
      </c>
      <c r="F59" s="2" t="s">
        <v>10</v>
      </c>
      <c r="G59" s="2" t="s">
        <v>11</v>
      </c>
      <c r="H59" s="3">
        <v>0</v>
      </c>
      <c r="I59" s="3">
        <v>0</v>
      </c>
      <c r="J59" s="25">
        <f>Table2[[#This Row],[Non-self-coauthors 5-year Citation]]*0.5</f>
        <v>0</v>
      </c>
      <c r="K59" s="3">
        <v>1</v>
      </c>
      <c r="L59" s="4">
        <v>8</v>
      </c>
      <c r="M59" s="3">
        <v>1</v>
      </c>
      <c r="N59" s="4">
        <v>6</v>
      </c>
      <c r="O59" s="7">
        <v>0</v>
      </c>
      <c r="P59" s="3">
        <v>0</v>
      </c>
      <c r="Q59" s="3">
        <v>0</v>
      </c>
      <c r="R59" s="3">
        <v>0</v>
      </c>
      <c r="S59" s="5">
        <f>Table2[[#This Row],[تعداد داوری Johe]]+Table2[[#This Row],[تعداد داوری مجله دانشگاه]]+Table2[[#This Row],[تعداد داوری سلامت جامعه]]</f>
        <v>0</v>
      </c>
      <c r="T59" s="6">
        <f>Table2[[#This Row],[جمع تعداد داوری‌ها]]/4</f>
        <v>0</v>
      </c>
      <c r="U59" s="7">
        <v>0</v>
      </c>
      <c r="V59" s="5">
        <v>0</v>
      </c>
      <c r="W59" s="24">
        <f t="shared" si="2"/>
        <v>14</v>
      </c>
      <c r="X59" s="24">
        <f t="shared" si="3"/>
        <v>14</v>
      </c>
      <c r="Y59" s="3"/>
    </row>
    <row r="60" spans="1:25" ht="18" customHeight="1" x14ac:dyDescent="0.25">
      <c r="A60" s="1">
        <v>124</v>
      </c>
      <c r="B60" s="2" t="s">
        <v>272</v>
      </c>
      <c r="C60" s="2" t="s">
        <v>273</v>
      </c>
      <c r="D60" s="2" t="s">
        <v>75</v>
      </c>
      <c r="E60" s="2" t="s">
        <v>85</v>
      </c>
      <c r="F60" s="2" t="s">
        <v>10</v>
      </c>
      <c r="G60" s="2" t="s">
        <v>16</v>
      </c>
      <c r="H60" s="3">
        <v>0</v>
      </c>
      <c r="I60" s="3">
        <v>0</v>
      </c>
      <c r="J60" s="25">
        <f>Table2[[#This Row],[Non-self-coauthors 5-year Citation]]*0.5</f>
        <v>0</v>
      </c>
      <c r="K60" s="3">
        <v>1</v>
      </c>
      <c r="L60" s="4">
        <v>14</v>
      </c>
      <c r="M60" s="3">
        <v>0</v>
      </c>
      <c r="N60" s="4">
        <v>0</v>
      </c>
      <c r="O60" s="7">
        <v>0</v>
      </c>
      <c r="P60" s="3">
        <v>0</v>
      </c>
      <c r="Q60" s="3">
        <v>0</v>
      </c>
      <c r="R60" s="3">
        <v>0</v>
      </c>
      <c r="S60" s="5">
        <f>Table2[[#This Row],[تعداد داوری Johe]]+Table2[[#This Row],[تعداد داوری مجله دانشگاه]]+Table2[[#This Row],[تعداد داوری سلامت جامعه]]</f>
        <v>0</v>
      </c>
      <c r="T60" s="6">
        <f>Table2[[#This Row],[جمع تعداد داوری‌ها]]/4</f>
        <v>0</v>
      </c>
      <c r="U60" s="7">
        <v>0</v>
      </c>
      <c r="V60" s="5">
        <v>0</v>
      </c>
      <c r="W60" s="24">
        <f t="shared" si="2"/>
        <v>14</v>
      </c>
      <c r="X60" s="24">
        <f t="shared" si="3"/>
        <v>14</v>
      </c>
      <c r="Y60" s="3"/>
    </row>
    <row r="61" spans="1:25" ht="18" customHeight="1" x14ac:dyDescent="0.25">
      <c r="A61" s="1">
        <v>88</v>
      </c>
      <c r="B61" s="2" t="s">
        <v>209</v>
      </c>
      <c r="C61" s="2" t="s">
        <v>84</v>
      </c>
      <c r="D61" s="2" t="s">
        <v>8</v>
      </c>
      <c r="E61" s="2" t="s">
        <v>210</v>
      </c>
      <c r="F61" s="2" t="s">
        <v>10</v>
      </c>
      <c r="G61" s="2" t="s">
        <v>34</v>
      </c>
      <c r="H61" s="3">
        <v>0</v>
      </c>
      <c r="I61" s="3">
        <v>0</v>
      </c>
      <c r="J61" s="25">
        <f>Table2[[#This Row],[Non-self-coauthors 5-year Citation]]*0.5</f>
        <v>0</v>
      </c>
      <c r="K61" s="3">
        <v>1</v>
      </c>
      <c r="L61" s="4">
        <v>11.940250000000001</v>
      </c>
      <c r="M61" s="3">
        <v>0</v>
      </c>
      <c r="N61" s="4">
        <v>1</v>
      </c>
      <c r="O61" s="7">
        <v>0</v>
      </c>
      <c r="P61" s="3">
        <v>0</v>
      </c>
      <c r="Q61" s="3">
        <v>4</v>
      </c>
      <c r="R61" s="3">
        <v>0</v>
      </c>
      <c r="S61" s="5">
        <f>Table2[[#This Row],[تعداد داوری Johe]]+Table2[[#This Row],[تعداد داوری مجله دانشگاه]]+Table2[[#This Row],[تعداد داوری سلامت جامعه]]</f>
        <v>4</v>
      </c>
      <c r="T61" s="6">
        <f>Table2[[#This Row],[جمع تعداد داوری‌ها]]/4</f>
        <v>1</v>
      </c>
      <c r="U61" s="7">
        <v>1</v>
      </c>
      <c r="V61" s="5">
        <v>0</v>
      </c>
      <c r="W61" s="24">
        <f t="shared" si="2"/>
        <v>13.940250000000001</v>
      </c>
      <c r="X61" s="24">
        <f t="shared" si="3"/>
        <v>13.940250000000001</v>
      </c>
      <c r="Y61" s="3"/>
    </row>
    <row r="62" spans="1:25" ht="18" customHeight="1" x14ac:dyDescent="0.25">
      <c r="A62" s="1">
        <v>146</v>
      </c>
      <c r="B62" s="2" t="s">
        <v>30</v>
      </c>
      <c r="C62" s="2" t="s">
        <v>311</v>
      </c>
      <c r="D62" s="2" t="s">
        <v>75</v>
      </c>
      <c r="E62" s="2" t="s">
        <v>85</v>
      </c>
      <c r="F62" s="2" t="s">
        <v>29</v>
      </c>
      <c r="G62" s="2" t="s">
        <v>16</v>
      </c>
      <c r="H62" s="3">
        <v>0</v>
      </c>
      <c r="I62" s="3">
        <v>0</v>
      </c>
      <c r="J62" s="25">
        <f>Table2[[#This Row],[Non-self-coauthors 5-year Citation]]*0.5</f>
        <v>0</v>
      </c>
      <c r="K62" s="3">
        <v>1</v>
      </c>
      <c r="L62" s="4">
        <v>7</v>
      </c>
      <c r="M62" s="3">
        <v>1</v>
      </c>
      <c r="N62" s="4">
        <v>6</v>
      </c>
      <c r="O62" s="7">
        <v>0</v>
      </c>
      <c r="P62" s="3">
        <v>0</v>
      </c>
      <c r="Q62" s="3">
        <v>0</v>
      </c>
      <c r="R62" s="3">
        <v>2</v>
      </c>
      <c r="S62" s="5">
        <f>Table2[[#This Row],[تعداد داوری Johe]]+Table2[[#This Row],[تعداد داوری مجله دانشگاه]]+Table2[[#This Row],[تعداد داوری سلامت جامعه]]</f>
        <v>2</v>
      </c>
      <c r="T62" s="6">
        <f>Table2[[#This Row],[جمع تعداد داوری‌ها]]/4</f>
        <v>0.5</v>
      </c>
      <c r="U62" s="7">
        <v>0.5</v>
      </c>
      <c r="V62" s="5">
        <v>0</v>
      </c>
      <c r="W62" s="24">
        <f t="shared" si="2"/>
        <v>13.5</v>
      </c>
      <c r="X62" s="24">
        <f t="shared" si="3"/>
        <v>13.5</v>
      </c>
      <c r="Y62" s="3"/>
    </row>
    <row r="63" spans="1:25" ht="18" customHeight="1" x14ac:dyDescent="0.25">
      <c r="A63" s="1">
        <v>64</v>
      </c>
      <c r="B63" s="2" t="s">
        <v>21</v>
      </c>
      <c r="C63" s="2" t="s">
        <v>55</v>
      </c>
      <c r="D63" s="2" t="s">
        <v>8</v>
      </c>
      <c r="E63" s="2" t="s">
        <v>69</v>
      </c>
      <c r="F63" s="2" t="s">
        <v>10</v>
      </c>
      <c r="G63" s="2" t="s">
        <v>99</v>
      </c>
      <c r="H63" s="3">
        <v>9</v>
      </c>
      <c r="I63" s="3">
        <v>4</v>
      </c>
      <c r="J63" s="25">
        <f>Table2[[#This Row],[Non-self-coauthors 5-year Citation]]*0.5</f>
        <v>2</v>
      </c>
      <c r="K63" s="3">
        <v>1</v>
      </c>
      <c r="L63" s="4">
        <v>8.6210000000000004</v>
      </c>
      <c r="M63" s="3">
        <v>1</v>
      </c>
      <c r="N63" s="4">
        <v>4</v>
      </c>
      <c r="O63" s="7">
        <v>0</v>
      </c>
      <c r="P63" s="3">
        <v>0</v>
      </c>
      <c r="Q63" s="3">
        <v>0</v>
      </c>
      <c r="R63" s="3">
        <v>0</v>
      </c>
      <c r="S63" s="5">
        <f>Table2[[#This Row],[تعداد داوری Johe]]+Table2[[#This Row],[تعداد داوری مجله دانشگاه]]+Table2[[#This Row],[تعداد داوری سلامت جامعه]]</f>
        <v>0</v>
      </c>
      <c r="T63" s="6">
        <f>Table2[[#This Row],[جمع تعداد داوری‌ها]]/4</f>
        <v>0</v>
      </c>
      <c r="U63" s="7">
        <v>0</v>
      </c>
      <c r="V63" s="5">
        <v>0</v>
      </c>
      <c r="W63" s="24">
        <f t="shared" si="2"/>
        <v>14.621</v>
      </c>
      <c r="X63" s="24">
        <f t="shared" si="3"/>
        <v>12.621</v>
      </c>
      <c r="Y63" s="3"/>
    </row>
    <row r="64" spans="1:25" ht="18" customHeight="1" x14ac:dyDescent="0.25">
      <c r="A64" s="1">
        <v>164</v>
      </c>
      <c r="B64" s="2" t="s">
        <v>6</v>
      </c>
      <c r="C64" s="2" t="s">
        <v>337</v>
      </c>
      <c r="D64" s="2" t="s">
        <v>8</v>
      </c>
      <c r="E64" s="2" t="s">
        <v>338</v>
      </c>
      <c r="F64" s="2" t="s">
        <v>10</v>
      </c>
      <c r="G64" s="2" t="s">
        <v>16</v>
      </c>
      <c r="H64" s="3">
        <v>0</v>
      </c>
      <c r="I64" s="3">
        <v>0</v>
      </c>
      <c r="J64" s="25">
        <f>Table2[[#This Row],[Non-self-coauthors 5-year Citation]]*0.5</f>
        <v>0</v>
      </c>
      <c r="K64" s="3">
        <v>2</v>
      </c>
      <c r="L64" s="4">
        <v>7.5419999999999998</v>
      </c>
      <c r="M64" s="3">
        <v>0</v>
      </c>
      <c r="N64" s="4">
        <v>0</v>
      </c>
      <c r="O64" s="7">
        <v>0</v>
      </c>
      <c r="P64" s="3">
        <v>22</v>
      </c>
      <c r="Q64" s="3">
        <v>0</v>
      </c>
      <c r="R64" s="3">
        <v>6</v>
      </c>
      <c r="S64" s="5">
        <f>Table2[[#This Row],[تعداد داوری Johe]]+Table2[[#This Row],[تعداد داوری مجله دانشگاه]]+Table2[[#This Row],[تعداد داوری سلامت جامعه]]</f>
        <v>28</v>
      </c>
      <c r="T64" s="6">
        <f>Table2[[#This Row],[جمع تعداد داوری‌ها]]/4</f>
        <v>7</v>
      </c>
      <c r="U64" s="7">
        <v>5</v>
      </c>
      <c r="V64" s="5">
        <v>0</v>
      </c>
      <c r="W64" s="24">
        <f t="shared" si="2"/>
        <v>12.542</v>
      </c>
      <c r="X64" s="24">
        <f t="shared" si="3"/>
        <v>12.542</v>
      </c>
      <c r="Y64" s="3"/>
    </row>
    <row r="65" spans="1:25" ht="18" customHeight="1" x14ac:dyDescent="0.25">
      <c r="A65" s="1">
        <v>52</v>
      </c>
      <c r="B65" s="2" t="s">
        <v>30</v>
      </c>
      <c r="C65" s="2" t="s">
        <v>140</v>
      </c>
      <c r="D65" s="2" t="s">
        <v>81</v>
      </c>
      <c r="E65" s="2" t="s">
        <v>98</v>
      </c>
      <c r="F65" s="2" t="s">
        <v>29</v>
      </c>
      <c r="G65" s="2" t="s">
        <v>16</v>
      </c>
      <c r="H65" s="3">
        <v>12</v>
      </c>
      <c r="I65" s="3">
        <v>12</v>
      </c>
      <c r="J65" s="25">
        <f>Table2[[#This Row],[Non-self-coauthors 5-year Citation]]*0.5</f>
        <v>6</v>
      </c>
      <c r="K65" s="3">
        <v>1</v>
      </c>
      <c r="L65" s="4">
        <v>2.5</v>
      </c>
      <c r="M65" s="3">
        <v>1</v>
      </c>
      <c r="N65" s="4">
        <v>4</v>
      </c>
      <c r="O65" s="7">
        <v>0</v>
      </c>
      <c r="P65" s="3">
        <v>13</v>
      </c>
      <c r="Q65" s="3">
        <v>24</v>
      </c>
      <c r="R65" s="3">
        <v>0</v>
      </c>
      <c r="S65" s="5">
        <f>Table2[[#This Row],[تعداد داوری Johe]]+Table2[[#This Row],[تعداد داوری مجله دانشگاه]]+Table2[[#This Row],[تعداد داوری سلامت جامعه]]</f>
        <v>37</v>
      </c>
      <c r="T65" s="6">
        <f>Table2[[#This Row],[جمع تعداد داوری‌ها]]/4</f>
        <v>9.25</v>
      </c>
      <c r="U65" s="7">
        <v>5</v>
      </c>
      <c r="V65" s="5">
        <v>0</v>
      </c>
      <c r="W65" s="24">
        <f t="shared" si="2"/>
        <v>17.5</v>
      </c>
      <c r="X65" s="24">
        <f t="shared" si="3"/>
        <v>11.5</v>
      </c>
      <c r="Y65" s="3"/>
    </row>
    <row r="66" spans="1:25" ht="18" customHeight="1" x14ac:dyDescent="0.25">
      <c r="A66" s="1">
        <v>61</v>
      </c>
      <c r="B66" s="2" t="s">
        <v>159</v>
      </c>
      <c r="C66" s="2" t="s">
        <v>160</v>
      </c>
      <c r="D66" s="2" t="s">
        <v>8</v>
      </c>
      <c r="E66" s="2" t="s">
        <v>161</v>
      </c>
      <c r="F66" s="2" t="s">
        <v>10</v>
      </c>
      <c r="G66" s="2" t="s">
        <v>16</v>
      </c>
      <c r="H66" s="3">
        <v>5</v>
      </c>
      <c r="I66" s="3">
        <v>5</v>
      </c>
      <c r="J66" s="25">
        <f>Table2[[#This Row],[Non-self-coauthors 5-year Citation]]*0.5</f>
        <v>2.5</v>
      </c>
      <c r="K66" s="3">
        <v>1</v>
      </c>
      <c r="L66" s="4">
        <v>11</v>
      </c>
      <c r="M66" s="3">
        <v>0</v>
      </c>
      <c r="N66" s="4">
        <v>0</v>
      </c>
      <c r="O66" s="7">
        <v>0</v>
      </c>
      <c r="P66" s="3">
        <v>0</v>
      </c>
      <c r="Q66" s="3">
        <v>5</v>
      </c>
      <c r="R66" s="3">
        <v>1</v>
      </c>
      <c r="S66" s="5">
        <f>Table2[[#This Row],[تعداد داوری Johe]]+Table2[[#This Row],[تعداد داوری مجله دانشگاه]]+Table2[[#This Row],[تعداد داوری سلامت جامعه]]</f>
        <v>6</v>
      </c>
      <c r="T66" s="6">
        <f>Table2[[#This Row],[جمع تعداد داوری‌ها]]/4</f>
        <v>1.5</v>
      </c>
      <c r="U66" s="7">
        <v>0.25</v>
      </c>
      <c r="V66" s="5">
        <v>0</v>
      </c>
      <c r="W66" s="24">
        <f t="shared" ref="W66:W97" si="4">J66+L66+N66+U66+V66</f>
        <v>13.75</v>
      </c>
      <c r="X66" s="24">
        <f t="shared" ref="X66:X97" si="5">L66+N66+U66+V66</f>
        <v>11.25</v>
      </c>
      <c r="Y66" s="3"/>
    </row>
    <row r="67" spans="1:25" ht="18" customHeight="1" x14ac:dyDescent="0.25">
      <c r="A67" s="1">
        <v>152</v>
      </c>
      <c r="B67" s="2" t="s">
        <v>211</v>
      </c>
      <c r="C67" s="2" t="s">
        <v>318</v>
      </c>
      <c r="D67" s="2" t="s">
        <v>40</v>
      </c>
      <c r="E67" s="2" t="s">
        <v>302</v>
      </c>
      <c r="F67" s="2" t="s">
        <v>10</v>
      </c>
      <c r="G67" s="2" t="s">
        <v>16</v>
      </c>
      <c r="H67" s="3">
        <v>0</v>
      </c>
      <c r="I67" s="3">
        <v>0</v>
      </c>
      <c r="J67" s="25">
        <f>Table2[[#This Row],[Non-self-coauthors 5-year Citation]]*0.5</f>
        <v>0</v>
      </c>
      <c r="K67" s="3">
        <v>2</v>
      </c>
      <c r="L67" s="4">
        <v>11.195499999999999</v>
      </c>
      <c r="M67" s="3">
        <v>0</v>
      </c>
      <c r="N67" s="4">
        <v>0</v>
      </c>
      <c r="O67" s="7">
        <v>0</v>
      </c>
      <c r="P67" s="3">
        <v>0</v>
      </c>
      <c r="Q67" s="3">
        <v>0</v>
      </c>
      <c r="R67" s="3">
        <v>0</v>
      </c>
      <c r="S67" s="5">
        <f>Table2[[#This Row],[تعداد داوری Johe]]+Table2[[#This Row],[تعداد داوری مجله دانشگاه]]+Table2[[#This Row],[تعداد داوری سلامت جامعه]]</f>
        <v>0</v>
      </c>
      <c r="T67" s="6">
        <f>Table2[[#This Row],[جمع تعداد داوری‌ها]]/4</f>
        <v>0</v>
      </c>
      <c r="U67" s="7">
        <v>0</v>
      </c>
      <c r="V67" s="5">
        <v>0</v>
      </c>
      <c r="W67" s="24">
        <f t="shared" si="4"/>
        <v>11.195499999999999</v>
      </c>
      <c r="X67" s="24">
        <f t="shared" si="5"/>
        <v>11.195499999999999</v>
      </c>
      <c r="Y67" s="3"/>
    </row>
    <row r="68" spans="1:25" ht="18" customHeight="1" x14ac:dyDescent="0.25">
      <c r="A68" s="1">
        <v>39</v>
      </c>
      <c r="B68" s="2" t="s">
        <v>113</v>
      </c>
      <c r="C68" s="2" t="s">
        <v>114</v>
      </c>
      <c r="D68" s="2" t="s">
        <v>8</v>
      </c>
      <c r="E68" s="2" t="s">
        <v>115</v>
      </c>
      <c r="F68" s="2" t="s">
        <v>15</v>
      </c>
      <c r="G68" s="2" t="s">
        <v>11</v>
      </c>
      <c r="H68" s="3">
        <v>32</v>
      </c>
      <c r="I68" s="3">
        <v>27</v>
      </c>
      <c r="J68" s="25">
        <f>Table2[[#This Row],[Non-self-coauthors 5-year Citation]]*0.5</f>
        <v>13.5</v>
      </c>
      <c r="K68" s="3">
        <v>1</v>
      </c>
      <c r="L68" s="4">
        <v>8.5739999999999998</v>
      </c>
      <c r="M68" s="3">
        <v>0</v>
      </c>
      <c r="N68" s="4">
        <v>0</v>
      </c>
      <c r="O68" s="7">
        <v>0</v>
      </c>
      <c r="P68" s="3">
        <v>8</v>
      </c>
      <c r="Q68" s="3">
        <v>1</v>
      </c>
      <c r="R68" s="3">
        <v>0</v>
      </c>
      <c r="S68" s="5">
        <f>Table2[[#This Row],[تعداد داوری Johe]]+Table2[[#This Row],[تعداد داوری مجله دانشگاه]]+Table2[[#This Row],[تعداد داوری سلامت جامعه]]</f>
        <v>9</v>
      </c>
      <c r="T68" s="6">
        <f>Table2[[#This Row],[جمع تعداد داوری‌ها]]/4</f>
        <v>2.25</v>
      </c>
      <c r="U68" s="7">
        <v>2</v>
      </c>
      <c r="V68" s="5">
        <v>0</v>
      </c>
      <c r="W68" s="24">
        <f t="shared" si="4"/>
        <v>24.073999999999998</v>
      </c>
      <c r="X68" s="24">
        <f t="shared" si="5"/>
        <v>10.574</v>
      </c>
      <c r="Y68" s="3"/>
    </row>
    <row r="69" spans="1:25" ht="18" customHeight="1" x14ac:dyDescent="0.25">
      <c r="A69" s="1">
        <v>81</v>
      </c>
      <c r="B69" s="2" t="s">
        <v>64</v>
      </c>
      <c r="C69" s="2" t="s">
        <v>196</v>
      </c>
      <c r="D69" s="2" t="s">
        <v>32</v>
      </c>
      <c r="E69" s="2" t="s">
        <v>197</v>
      </c>
      <c r="F69" s="2" t="s">
        <v>29</v>
      </c>
      <c r="G69" s="2" t="s">
        <v>11</v>
      </c>
      <c r="H69" s="3">
        <v>2</v>
      </c>
      <c r="I69" s="3">
        <v>2</v>
      </c>
      <c r="J69" s="25">
        <f>Table2[[#This Row],[Non-self-coauthors 5-year Citation]]*0.5</f>
        <v>1</v>
      </c>
      <c r="K69" s="3">
        <v>0</v>
      </c>
      <c r="L69" s="4">
        <v>0</v>
      </c>
      <c r="M69" s="3">
        <v>1</v>
      </c>
      <c r="N69" s="4">
        <v>7</v>
      </c>
      <c r="O69" s="7">
        <v>9</v>
      </c>
      <c r="P69" s="3">
        <v>13</v>
      </c>
      <c r="Q69" s="3">
        <v>0</v>
      </c>
      <c r="R69" s="3">
        <v>0</v>
      </c>
      <c r="S69" s="5">
        <f>Table2[[#This Row],[تعداد داوری Johe]]+Table2[[#This Row],[تعداد داوری مجله دانشگاه]]+Table2[[#This Row],[تعداد داوری سلامت جامعه]]</f>
        <v>13</v>
      </c>
      <c r="T69" s="6">
        <f>Table2[[#This Row],[جمع تعداد داوری‌ها]]/4</f>
        <v>3.25</v>
      </c>
      <c r="U69" s="7">
        <v>3.25</v>
      </c>
      <c r="V69" s="5">
        <v>0</v>
      </c>
      <c r="W69" s="24">
        <f t="shared" si="4"/>
        <v>11.25</v>
      </c>
      <c r="X69" s="24">
        <f t="shared" si="5"/>
        <v>10.25</v>
      </c>
      <c r="Y69" s="3"/>
    </row>
    <row r="70" spans="1:25" ht="18" customHeight="1" x14ac:dyDescent="0.25">
      <c r="A70" s="1">
        <v>99</v>
      </c>
      <c r="B70" s="2" t="s">
        <v>229</v>
      </c>
      <c r="C70" s="2" t="s">
        <v>230</v>
      </c>
      <c r="D70" s="2" t="s">
        <v>40</v>
      </c>
      <c r="E70" s="2" t="s">
        <v>213</v>
      </c>
      <c r="F70" s="2" t="s">
        <v>10</v>
      </c>
      <c r="G70" s="2" t="s">
        <v>34</v>
      </c>
      <c r="H70" s="3">
        <v>0</v>
      </c>
      <c r="I70" s="3">
        <v>0</v>
      </c>
      <c r="J70" s="25">
        <f>Table2[[#This Row],[Non-self-coauthors 5-year Citation]]*0.5</f>
        <v>0</v>
      </c>
      <c r="K70" s="3">
        <v>1</v>
      </c>
      <c r="L70" s="4">
        <v>8.9410999999999987</v>
      </c>
      <c r="M70" s="3">
        <v>0</v>
      </c>
      <c r="N70" s="4">
        <v>0</v>
      </c>
      <c r="O70" s="7">
        <v>0</v>
      </c>
      <c r="P70" s="3">
        <v>4</v>
      </c>
      <c r="Q70" s="3">
        <v>0</v>
      </c>
      <c r="R70" s="3">
        <v>0</v>
      </c>
      <c r="S70" s="5">
        <f>Table2[[#This Row],[تعداد داوری Johe]]+Table2[[#This Row],[تعداد داوری مجله دانشگاه]]+Table2[[#This Row],[تعداد داوری سلامت جامعه]]</f>
        <v>4</v>
      </c>
      <c r="T70" s="6">
        <f>Table2[[#This Row],[جمع تعداد داوری‌ها]]/4</f>
        <v>1</v>
      </c>
      <c r="U70" s="7">
        <v>1</v>
      </c>
      <c r="V70" s="5">
        <v>0</v>
      </c>
      <c r="W70" s="24">
        <f t="shared" si="4"/>
        <v>9.9410999999999987</v>
      </c>
      <c r="X70" s="24">
        <f t="shared" si="5"/>
        <v>9.9410999999999987</v>
      </c>
      <c r="Y70" s="3"/>
    </row>
    <row r="71" spans="1:25" ht="18" customHeight="1" x14ac:dyDescent="0.25">
      <c r="A71" s="1">
        <v>103</v>
      </c>
      <c r="B71" s="2" t="s">
        <v>234</v>
      </c>
      <c r="C71" s="2" t="s">
        <v>235</v>
      </c>
      <c r="D71" s="2" t="s">
        <v>8</v>
      </c>
      <c r="E71" s="2" t="s">
        <v>236</v>
      </c>
      <c r="F71" s="2" t="s">
        <v>10</v>
      </c>
      <c r="G71" s="2" t="s">
        <v>16</v>
      </c>
      <c r="H71" s="3">
        <v>0</v>
      </c>
      <c r="I71" s="3">
        <v>0</v>
      </c>
      <c r="J71" s="25">
        <f>Table2[[#This Row],[Non-self-coauthors 5-year Citation]]*0.5</f>
        <v>0</v>
      </c>
      <c r="K71" s="3">
        <v>2</v>
      </c>
      <c r="L71" s="4">
        <v>6.21</v>
      </c>
      <c r="M71" s="3">
        <v>1</v>
      </c>
      <c r="N71" s="4">
        <v>3.5</v>
      </c>
      <c r="O71" s="7">
        <v>0</v>
      </c>
      <c r="P71" s="3">
        <v>0</v>
      </c>
      <c r="Q71" s="3">
        <v>0</v>
      </c>
      <c r="R71" s="3">
        <v>0</v>
      </c>
      <c r="S71" s="5">
        <f>Table2[[#This Row],[تعداد داوری Johe]]+Table2[[#This Row],[تعداد داوری مجله دانشگاه]]+Table2[[#This Row],[تعداد داوری سلامت جامعه]]</f>
        <v>0</v>
      </c>
      <c r="T71" s="6">
        <f>Table2[[#This Row],[جمع تعداد داوری‌ها]]/4</f>
        <v>0</v>
      </c>
      <c r="U71" s="7">
        <v>0</v>
      </c>
      <c r="V71" s="5">
        <v>0</v>
      </c>
      <c r="W71" s="24">
        <f t="shared" si="4"/>
        <v>9.7100000000000009</v>
      </c>
      <c r="X71" s="24">
        <f t="shared" si="5"/>
        <v>9.7100000000000009</v>
      </c>
      <c r="Y71" s="3"/>
    </row>
    <row r="72" spans="1:25" ht="18" customHeight="1" x14ac:dyDescent="0.25">
      <c r="A72" s="1">
        <v>166</v>
      </c>
      <c r="B72" s="2" t="s">
        <v>54</v>
      </c>
      <c r="C72" s="2" t="s">
        <v>341</v>
      </c>
      <c r="D72" s="2" t="s">
        <v>8</v>
      </c>
      <c r="E72" s="2" t="s">
        <v>236</v>
      </c>
      <c r="F72" s="2" t="s">
        <v>10</v>
      </c>
      <c r="G72" s="2" t="s">
        <v>16</v>
      </c>
      <c r="H72" s="3">
        <v>0</v>
      </c>
      <c r="I72" s="3">
        <v>0</v>
      </c>
      <c r="J72" s="25">
        <f>Table2[[#This Row],[Non-self-coauthors 5-year Citation]]*0.5</f>
        <v>0</v>
      </c>
      <c r="K72" s="3">
        <v>1</v>
      </c>
      <c r="L72" s="4">
        <v>8.2784999999999993</v>
      </c>
      <c r="M72" s="3">
        <v>0</v>
      </c>
      <c r="N72" s="4">
        <v>1</v>
      </c>
      <c r="O72" s="7">
        <v>0</v>
      </c>
      <c r="P72" s="3">
        <v>0</v>
      </c>
      <c r="Q72" s="3">
        <v>0</v>
      </c>
      <c r="R72" s="3">
        <v>0</v>
      </c>
      <c r="S72" s="5">
        <f>Table2[[#This Row],[تعداد داوری Johe]]+Table2[[#This Row],[تعداد داوری مجله دانشگاه]]+Table2[[#This Row],[تعداد داوری سلامت جامعه]]</f>
        <v>0</v>
      </c>
      <c r="T72" s="6">
        <f>Table2[[#This Row],[جمع تعداد داوری‌ها]]/4</f>
        <v>0</v>
      </c>
      <c r="U72" s="7">
        <v>0</v>
      </c>
      <c r="V72" s="5">
        <v>0</v>
      </c>
      <c r="W72" s="24">
        <f t="shared" si="4"/>
        <v>9.2784999999999993</v>
      </c>
      <c r="X72" s="24">
        <f t="shared" si="5"/>
        <v>9.2784999999999993</v>
      </c>
      <c r="Y72" s="3"/>
    </row>
    <row r="73" spans="1:25" ht="18" customHeight="1" x14ac:dyDescent="0.25">
      <c r="A73" s="1">
        <v>105</v>
      </c>
      <c r="B73" s="2" t="s">
        <v>24</v>
      </c>
      <c r="C73" s="2" t="s">
        <v>239</v>
      </c>
      <c r="D73" s="2" t="s">
        <v>40</v>
      </c>
      <c r="E73" s="2" t="s">
        <v>240</v>
      </c>
      <c r="F73" s="2" t="s">
        <v>10</v>
      </c>
      <c r="G73" s="2" t="s">
        <v>16</v>
      </c>
      <c r="H73" s="3">
        <v>0</v>
      </c>
      <c r="I73" s="3">
        <v>0</v>
      </c>
      <c r="J73" s="25">
        <f>Table2[[#This Row],[Non-self-coauthors 5-year Citation]]*0.5</f>
        <v>0</v>
      </c>
      <c r="K73" s="3">
        <v>0</v>
      </c>
      <c r="L73" s="4">
        <v>0</v>
      </c>
      <c r="M73" s="3">
        <v>1</v>
      </c>
      <c r="N73" s="4">
        <v>8</v>
      </c>
      <c r="O73" s="7">
        <v>0</v>
      </c>
      <c r="P73" s="3">
        <v>0</v>
      </c>
      <c r="Q73" s="3">
        <v>4</v>
      </c>
      <c r="R73" s="3">
        <v>0</v>
      </c>
      <c r="S73" s="5">
        <f>Table2[[#This Row],[تعداد داوری Johe]]+Table2[[#This Row],[تعداد داوری مجله دانشگاه]]+Table2[[#This Row],[تعداد داوری سلامت جامعه]]</f>
        <v>4</v>
      </c>
      <c r="T73" s="6">
        <f>Table2[[#This Row],[جمع تعداد داوری‌ها]]/4</f>
        <v>1</v>
      </c>
      <c r="U73" s="7">
        <v>1</v>
      </c>
      <c r="V73" s="5">
        <v>0</v>
      </c>
      <c r="W73" s="24">
        <f t="shared" si="4"/>
        <v>9</v>
      </c>
      <c r="X73" s="24">
        <f t="shared" si="5"/>
        <v>9</v>
      </c>
      <c r="Y73" s="3"/>
    </row>
    <row r="74" spans="1:25" ht="18" customHeight="1" x14ac:dyDescent="0.25">
      <c r="A74" s="1">
        <v>47</v>
      </c>
      <c r="B74" s="2" t="s">
        <v>129</v>
      </c>
      <c r="C74" s="2" t="s">
        <v>130</v>
      </c>
      <c r="D74" s="2" t="s">
        <v>8</v>
      </c>
      <c r="E74" s="2" t="s">
        <v>131</v>
      </c>
      <c r="F74" s="2" t="s">
        <v>10</v>
      </c>
      <c r="G74" s="2" t="s">
        <v>16</v>
      </c>
      <c r="H74" s="3">
        <v>8</v>
      </c>
      <c r="I74" s="3">
        <v>8</v>
      </c>
      <c r="J74" s="25">
        <f>Table2[[#This Row],[Non-self-coauthors 5-year Citation]]*0.5</f>
        <v>4</v>
      </c>
      <c r="K74" s="3">
        <v>1</v>
      </c>
      <c r="L74" s="4">
        <v>3.75</v>
      </c>
      <c r="M74" s="3">
        <v>2</v>
      </c>
      <c r="N74" s="4">
        <v>4.88</v>
      </c>
      <c r="O74" s="7">
        <v>0</v>
      </c>
      <c r="P74" s="3">
        <v>0</v>
      </c>
      <c r="Q74" s="3">
        <v>0</v>
      </c>
      <c r="R74" s="3">
        <v>0</v>
      </c>
      <c r="S74" s="5">
        <f>Table2[[#This Row],[تعداد داوری Johe]]+Table2[[#This Row],[تعداد داوری مجله دانشگاه]]+Table2[[#This Row],[تعداد داوری سلامت جامعه]]</f>
        <v>0</v>
      </c>
      <c r="T74" s="6">
        <f>Table2[[#This Row],[جمع تعداد داوری‌ها]]/4</f>
        <v>0</v>
      </c>
      <c r="U74" s="7">
        <v>0</v>
      </c>
      <c r="V74" s="5">
        <v>0</v>
      </c>
      <c r="W74" s="24">
        <f t="shared" si="4"/>
        <v>12.629999999999999</v>
      </c>
      <c r="X74" s="24">
        <f t="shared" si="5"/>
        <v>8.629999999999999</v>
      </c>
      <c r="Y74" s="3"/>
    </row>
    <row r="75" spans="1:25" ht="18" customHeight="1" x14ac:dyDescent="0.25">
      <c r="A75" s="1">
        <v>100</v>
      </c>
      <c r="B75" s="2" t="s">
        <v>171</v>
      </c>
      <c r="C75" s="2" t="s">
        <v>231</v>
      </c>
      <c r="D75" s="2" t="s">
        <v>8</v>
      </c>
      <c r="E75" s="2" t="s">
        <v>95</v>
      </c>
      <c r="F75" s="2" t="s">
        <v>10</v>
      </c>
      <c r="G75" s="2" t="s">
        <v>34</v>
      </c>
      <c r="H75" s="3">
        <v>0</v>
      </c>
      <c r="I75" s="3">
        <v>0</v>
      </c>
      <c r="J75" s="25">
        <f>Table2[[#This Row],[Non-self-coauthors 5-year Citation]]*0.5</f>
        <v>0</v>
      </c>
      <c r="K75" s="3">
        <v>1</v>
      </c>
      <c r="L75" s="4">
        <v>7</v>
      </c>
      <c r="M75" s="3">
        <v>0</v>
      </c>
      <c r="N75" s="4">
        <v>0</v>
      </c>
      <c r="O75" s="7">
        <v>0</v>
      </c>
      <c r="P75" s="3">
        <v>0</v>
      </c>
      <c r="Q75" s="3">
        <v>0</v>
      </c>
      <c r="R75" s="3">
        <v>0</v>
      </c>
      <c r="S75" s="5">
        <f>Table2[[#This Row],[تعداد داوری Johe]]+Table2[[#This Row],[تعداد داوری مجله دانشگاه]]+Table2[[#This Row],[تعداد داوری سلامت جامعه]]</f>
        <v>0</v>
      </c>
      <c r="T75" s="6">
        <f>Table2[[#This Row],[جمع تعداد داوری‌ها]]/4</f>
        <v>0</v>
      </c>
      <c r="U75" s="7">
        <v>0</v>
      </c>
      <c r="V75" s="5">
        <v>0</v>
      </c>
      <c r="W75" s="24">
        <f t="shared" si="4"/>
        <v>7</v>
      </c>
      <c r="X75" s="24">
        <f t="shared" si="5"/>
        <v>7</v>
      </c>
      <c r="Y75" s="3"/>
    </row>
    <row r="76" spans="1:25" ht="18" customHeight="1" x14ac:dyDescent="0.25">
      <c r="A76" s="1">
        <v>98</v>
      </c>
      <c r="B76" s="2" t="s">
        <v>227</v>
      </c>
      <c r="C76" s="2" t="s">
        <v>228</v>
      </c>
      <c r="D76" s="2" t="s">
        <v>8</v>
      </c>
      <c r="E76" s="2" t="s">
        <v>101</v>
      </c>
      <c r="F76" s="2" t="s">
        <v>10</v>
      </c>
      <c r="G76" s="2" t="s">
        <v>34</v>
      </c>
      <c r="H76" s="3">
        <v>0</v>
      </c>
      <c r="I76" s="3">
        <v>0</v>
      </c>
      <c r="J76" s="25">
        <f>Table2[[#This Row],[Non-self-coauthors 5-year Citation]]*0.5</f>
        <v>0</v>
      </c>
      <c r="K76" s="3">
        <v>1</v>
      </c>
      <c r="L76" s="4">
        <v>7</v>
      </c>
      <c r="M76" s="3">
        <v>0</v>
      </c>
      <c r="N76" s="4">
        <v>0</v>
      </c>
      <c r="O76" s="7">
        <v>0</v>
      </c>
      <c r="P76" s="3">
        <v>0</v>
      </c>
      <c r="Q76" s="3">
        <v>0</v>
      </c>
      <c r="R76" s="3">
        <v>0</v>
      </c>
      <c r="S76" s="5">
        <f>Table2[[#This Row],[تعداد داوری Johe]]+Table2[[#This Row],[تعداد داوری مجله دانشگاه]]+Table2[[#This Row],[تعداد داوری سلامت جامعه]]</f>
        <v>0</v>
      </c>
      <c r="T76" s="6">
        <f>Table2[[#This Row],[جمع تعداد داوری‌ها]]/4</f>
        <v>0</v>
      </c>
      <c r="U76" s="7">
        <v>0</v>
      </c>
      <c r="V76" s="5">
        <v>0</v>
      </c>
      <c r="W76" s="24">
        <f t="shared" si="4"/>
        <v>7</v>
      </c>
      <c r="X76" s="24">
        <f t="shared" si="5"/>
        <v>7</v>
      </c>
      <c r="Y76" s="3"/>
    </row>
    <row r="77" spans="1:25" ht="18" customHeight="1" x14ac:dyDescent="0.25">
      <c r="A77" s="1">
        <v>142</v>
      </c>
      <c r="B77" s="2" t="s">
        <v>17</v>
      </c>
      <c r="C77" s="2" t="s">
        <v>303</v>
      </c>
      <c r="D77" s="2" t="s">
        <v>40</v>
      </c>
      <c r="E77" s="2" t="s">
        <v>41</v>
      </c>
      <c r="F77" s="2" t="s">
        <v>10</v>
      </c>
      <c r="G77" s="2" t="s">
        <v>11</v>
      </c>
      <c r="H77" s="3">
        <v>0</v>
      </c>
      <c r="I77" s="3">
        <v>0</v>
      </c>
      <c r="J77" s="25">
        <f>Table2[[#This Row],[Non-self-coauthors 5-year Citation]]*0.5</f>
        <v>0</v>
      </c>
      <c r="K77" s="3">
        <v>0</v>
      </c>
      <c r="L77" s="4">
        <v>0</v>
      </c>
      <c r="M77" s="3">
        <v>1</v>
      </c>
      <c r="N77" s="4">
        <v>7</v>
      </c>
      <c r="O77" s="7">
        <v>0</v>
      </c>
      <c r="P77" s="3">
        <v>0</v>
      </c>
      <c r="Q77" s="3">
        <v>0</v>
      </c>
      <c r="R77" s="3">
        <v>0</v>
      </c>
      <c r="S77" s="5">
        <f>Table2[[#This Row],[تعداد داوری Johe]]+Table2[[#This Row],[تعداد داوری مجله دانشگاه]]+Table2[[#This Row],[تعداد داوری سلامت جامعه]]</f>
        <v>0</v>
      </c>
      <c r="T77" s="6">
        <f>Table2[[#This Row],[جمع تعداد داوری‌ها]]/4</f>
        <v>0</v>
      </c>
      <c r="U77" s="7">
        <v>0</v>
      </c>
      <c r="V77" s="5">
        <v>0</v>
      </c>
      <c r="W77" s="24">
        <f t="shared" si="4"/>
        <v>7</v>
      </c>
      <c r="X77" s="24">
        <f t="shared" si="5"/>
        <v>7</v>
      </c>
      <c r="Y77" s="3"/>
    </row>
    <row r="78" spans="1:25" ht="18" customHeight="1" x14ac:dyDescent="0.25">
      <c r="A78" s="1">
        <v>96</v>
      </c>
      <c r="B78" s="2" t="s">
        <v>223</v>
      </c>
      <c r="C78" s="2" t="s">
        <v>224</v>
      </c>
      <c r="D78" s="2" t="s">
        <v>40</v>
      </c>
      <c r="E78" s="2" t="s">
        <v>187</v>
      </c>
      <c r="F78" s="2" t="s">
        <v>10</v>
      </c>
      <c r="G78" s="2" t="s">
        <v>34</v>
      </c>
      <c r="H78" s="3">
        <v>0</v>
      </c>
      <c r="I78" s="3">
        <v>0</v>
      </c>
      <c r="J78" s="25">
        <f>Table2[[#This Row],[Non-self-coauthors 5-year Citation]]*0.5</f>
        <v>0</v>
      </c>
      <c r="K78" s="3">
        <v>0</v>
      </c>
      <c r="L78" s="4">
        <v>0</v>
      </c>
      <c r="M78" s="3">
        <v>1</v>
      </c>
      <c r="N78" s="4">
        <v>7</v>
      </c>
      <c r="O78" s="7">
        <v>0</v>
      </c>
      <c r="P78" s="3">
        <v>0</v>
      </c>
      <c r="Q78" s="3">
        <v>0</v>
      </c>
      <c r="R78" s="3">
        <v>0</v>
      </c>
      <c r="S78" s="5">
        <f>Table2[[#This Row],[تعداد داوری Johe]]+Table2[[#This Row],[تعداد داوری مجله دانشگاه]]+Table2[[#This Row],[تعداد داوری سلامت جامعه]]</f>
        <v>0</v>
      </c>
      <c r="T78" s="6">
        <f>Table2[[#This Row],[جمع تعداد داوری‌ها]]/4</f>
        <v>0</v>
      </c>
      <c r="U78" s="7">
        <v>0</v>
      </c>
      <c r="V78" s="5">
        <v>0</v>
      </c>
      <c r="W78" s="24">
        <f t="shared" si="4"/>
        <v>7</v>
      </c>
      <c r="X78" s="24">
        <f t="shared" si="5"/>
        <v>7</v>
      </c>
      <c r="Y78" s="3"/>
    </row>
    <row r="79" spans="1:25" ht="18" customHeight="1" x14ac:dyDescent="0.25">
      <c r="A79" s="1">
        <v>76</v>
      </c>
      <c r="B79" s="2" t="s">
        <v>188</v>
      </c>
      <c r="C79" s="2" t="s">
        <v>189</v>
      </c>
      <c r="D79" s="2" t="s">
        <v>8</v>
      </c>
      <c r="E79" s="2" t="s">
        <v>120</v>
      </c>
      <c r="F79" s="2" t="s">
        <v>10</v>
      </c>
      <c r="G79" s="2" t="s">
        <v>11</v>
      </c>
      <c r="H79" s="3">
        <v>4</v>
      </c>
      <c r="I79" s="3">
        <v>4</v>
      </c>
      <c r="J79" s="25">
        <f>Table2[[#This Row],[Non-self-coauthors 5-year Citation]]*0.5</f>
        <v>2</v>
      </c>
      <c r="K79" s="3">
        <v>0</v>
      </c>
      <c r="L79" s="4">
        <v>0</v>
      </c>
      <c r="M79" s="3">
        <v>1</v>
      </c>
      <c r="N79" s="4">
        <v>7</v>
      </c>
      <c r="O79" s="7">
        <v>0</v>
      </c>
      <c r="P79" s="3">
        <v>0</v>
      </c>
      <c r="Q79" s="3">
        <v>0</v>
      </c>
      <c r="R79" s="3">
        <v>0</v>
      </c>
      <c r="S79" s="5">
        <f>Table2[[#This Row],[تعداد داوری Johe]]+Table2[[#This Row],[تعداد داوری مجله دانشگاه]]+Table2[[#This Row],[تعداد داوری سلامت جامعه]]</f>
        <v>0</v>
      </c>
      <c r="T79" s="6">
        <f>Table2[[#This Row],[جمع تعداد داوری‌ها]]/4</f>
        <v>0</v>
      </c>
      <c r="U79" s="7">
        <v>0</v>
      </c>
      <c r="V79" s="5">
        <v>0</v>
      </c>
      <c r="W79" s="24">
        <f t="shared" si="4"/>
        <v>9</v>
      </c>
      <c r="X79" s="24">
        <f t="shared" si="5"/>
        <v>7</v>
      </c>
      <c r="Y79" s="3"/>
    </row>
    <row r="80" spans="1:25" ht="18" customHeight="1" x14ac:dyDescent="0.25">
      <c r="A80" s="1">
        <v>106</v>
      </c>
      <c r="B80" s="2" t="s">
        <v>64</v>
      </c>
      <c r="C80" s="2" t="s">
        <v>241</v>
      </c>
      <c r="D80" s="2" t="s">
        <v>75</v>
      </c>
      <c r="E80" s="2" t="s">
        <v>233</v>
      </c>
      <c r="F80" s="2" t="s">
        <v>29</v>
      </c>
      <c r="G80" s="2" t="s">
        <v>16</v>
      </c>
      <c r="H80" s="3">
        <v>0</v>
      </c>
      <c r="I80" s="3">
        <v>0</v>
      </c>
      <c r="J80" s="25">
        <f>Table2[[#This Row],[Non-self-coauthors 5-year Citation]]*0.5</f>
        <v>0</v>
      </c>
      <c r="K80" s="3">
        <v>2</v>
      </c>
      <c r="L80" s="4">
        <v>5</v>
      </c>
      <c r="M80" s="3">
        <v>0</v>
      </c>
      <c r="N80" s="4">
        <v>0</v>
      </c>
      <c r="O80" s="7">
        <v>0</v>
      </c>
      <c r="P80" s="3">
        <v>0</v>
      </c>
      <c r="Q80" s="3">
        <v>0</v>
      </c>
      <c r="R80" s="3">
        <v>6</v>
      </c>
      <c r="S80" s="5">
        <f>Table2[[#This Row],[تعداد داوری Johe]]+Table2[[#This Row],[تعداد داوری مجله دانشگاه]]+Table2[[#This Row],[تعداد داوری سلامت جامعه]]</f>
        <v>6</v>
      </c>
      <c r="T80" s="6">
        <f>Table2[[#This Row],[جمع تعداد داوری‌ها]]/4</f>
        <v>1.5</v>
      </c>
      <c r="U80" s="7">
        <v>1.5</v>
      </c>
      <c r="V80" s="5">
        <v>0</v>
      </c>
      <c r="W80" s="24">
        <f t="shared" si="4"/>
        <v>6.5</v>
      </c>
      <c r="X80" s="24">
        <f t="shared" si="5"/>
        <v>6.5</v>
      </c>
      <c r="Y80" s="3"/>
    </row>
    <row r="81" spans="1:25" ht="18" customHeight="1" x14ac:dyDescent="0.25">
      <c r="A81" s="1">
        <v>57</v>
      </c>
      <c r="B81" s="2" t="s">
        <v>6</v>
      </c>
      <c r="C81" s="2" t="s">
        <v>150</v>
      </c>
      <c r="D81" s="2" t="s">
        <v>59</v>
      </c>
      <c r="E81" s="2" t="s">
        <v>151</v>
      </c>
      <c r="F81" s="2" t="s">
        <v>10</v>
      </c>
      <c r="G81" s="2" t="s">
        <v>16</v>
      </c>
      <c r="H81" s="3">
        <v>6</v>
      </c>
      <c r="I81" s="3">
        <v>4</v>
      </c>
      <c r="J81" s="25">
        <f>Table2[[#This Row],[Non-self-coauthors 5-year Citation]]*0.5</f>
        <v>2</v>
      </c>
      <c r="K81" s="3">
        <v>0</v>
      </c>
      <c r="L81" s="4">
        <v>0</v>
      </c>
      <c r="M81" s="3">
        <v>2</v>
      </c>
      <c r="N81" s="4">
        <v>6</v>
      </c>
      <c r="O81" s="7">
        <v>0</v>
      </c>
      <c r="P81" s="3">
        <v>0</v>
      </c>
      <c r="Q81" s="3">
        <v>0</v>
      </c>
      <c r="R81" s="3">
        <v>0</v>
      </c>
      <c r="S81" s="5">
        <f>Table2[[#This Row],[تعداد داوری Johe]]+Table2[[#This Row],[تعداد داوری مجله دانشگاه]]+Table2[[#This Row],[تعداد داوری سلامت جامعه]]</f>
        <v>0</v>
      </c>
      <c r="T81" s="6">
        <f>Table2[[#This Row],[جمع تعداد داوری‌ها]]/4</f>
        <v>0</v>
      </c>
      <c r="U81" s="7">
        <v>0</v>
      </c>
      <c r="V81" s="5">
        <v>0</v>
      </c>
      <c r="W81" s="24">
        <f t="shared" si="4"/>
        <v>8</v>
      </c>
      <c r="X81" s="24">
        <f t="shared" si="5"/>
        <v>6</v>
      </c>
      <c r="Y81" s="3"/>
    </row>
    <row r="82" spans="1:25" ht="18" customHeight="1" x14ac:dyDescent="0.25">
      <c r="A82" s="1">
        <v>84</v>
      </c>
      <c r="B82" s="2" t="s">
        <v>54</v>
      </c>
      <c r="C82" s="2" t="s">
        <v>201</v>
      </c>
      <c r="D82" s="2" t="s">
        <v>8</v>
      </c>
      <c r="E82" s="2" t="s">
        <v>202</v>
      </c>
      <c r="F82" s="2" t="s">
        <v>10</v>
      </c>
      <c r="G82" s="2" t="s">
        <v>16</v>
      </c>
      <c r="H82" s="3">
        <v>1</v>
      </c>
      <c r="I82" s="3">
        <v>1</v>
      </c>
      <c r="J82" s="25">
        <f>Table2[[#This Row],[Non-self-coauthors 5-year Citation]]*0.5</f>
        <v>0.5</v>
      </c>
      <c r="K82" s="3">
        <v>0</v>
      </c>
      <c r="L82" s="4">
        <v>0</v>
      </c>
      <c r="M82" s="3">
        <v>1</v>
      </c>
      <c r="N82" s="4">
        <v>6</v>
      </c>
      <c r="O82" s="7">
        <v>0</v>
      </c>
      <c r="P82" s="3">
        <v>0</v>
      </c>
      <c r="Q82" s="3">
        <v>0</v>
      </c>
      <c r="R82" s="3">
        <v>0</v>
      </c>
      <c r="S82" s="5">
        <f>Table2[[#This Row],[تعداد داوری Johe]]+Table2[[#This Row],[تعداد داوری مجله دانشگاه]]+Table2[[#This Row],[تعداد داوری سلامت جامعه]]</f>
        <v>0</v>
      </c>
      <c r="T82" s="6">
        <f>Table2[[#This Row],[جمع تعداد داوری‌ها]]/4</f>
        <v>0</v>
      </c>
      <c r="U82" s="7">
        <v>0</v>
      </c>
      <c r="V82" s="5">
        <v>0</v>
      </c>
      <c r="W82" s="24">
        <f t="shared" si="4"/>
        <v>6.5</v>
      </c>
      <c r="X82" s="24">
        <f t="shared" si="5"/>
        <v>6</v>
      </c>
      <c r="Y82" s="3"/>
    </row>
    <row r="83" spans="1:25" ht="18" customHeight="1" x14ac:dyDescent="0.25">
      <c r="A83" s="1">
        <v>55</v>
      </c>
      <c r="B83" s="2" t="s">
        <v>144</v>
      </c>
      <c r="C83" s="31" t="s">
        <v>145</v>
      </c>
      <c r="D83" s="2" t="s">
        <v>59</v>
      </c>
      <c r="E83" s="2" t="s">
        <v>146</v>
      </c>
      <c r="F83" s="2" t="s">
        <v>15</v>
      </c>
      <c r="G83" s="2" t="s">
        <v>16</v>
      </c>
      <c r="H83" s="3">
        <v>7</v>
      </c>
      <c r="I83" s="3">
        <v>6</v>
      </c>
      <c r="J83" s="25">
        <f>Table2[[#This Row],[Non-self-coauthors 5-year Citation]]*0.5</f>
        <v>3</v>
      </c>
      <c r="K83" s="3">
        <v>0</v>
      </c>
      <c r="L83" s="4">
        <v>0</v>
      </c>
      <c r="M83" s="3">
        <v>1</v>
      </c>
      <c r="N83" s="4">
        <v>5.5</v>
      </c>
      <c r="O83" s="7">
        <v>0</v>
      </c>
      <c r="P83" s="3">
        <v>0</v>
      </c>
      <c r="Q83" s="3">
        <v>6</v>
      </c>
      <c r="R83" s="3">
        <v>0</v>
      </c>
      <c r="S83" s="5">
        <f>Table2[[#This Row],[تعداد داوری Johe]]+Table2[[#This Row],[تعداد داوری مجله دانشگاه]]+Table2[[#This Row],[تعداد داوری سلامت جامعه]]</f>
        <v>6</v>
      </c>
      <c r="T83" s="6">
        <f>Table2[[#This Row],[جمع تعداد داوری‌ها]]/4</f>
        <v>1.5</v>
      </c>
      <c r="U83" s="7">
        <v>0</v>
      </c>
      <c r="V83" s="5">
        <v>0</v>
      </c>
      <c r="W83" s="24">
        <f t="shared" si="4"/>
        <v>8.5</v>
      </c>
      <c r="X83" s="24">
        <f t="shared" si="5"/>
        <v>5.5</v>
      </c>
      <c r="Y83" s="3"/>
    </row>
    <row r="84" spans="1:25" ht="18" customHeight="1" x14ac:dyDescent="0.25">
      <c r="A84" s="1">
        <v>145</v>
      </c>
      <c r="B84" s="2" t="s">
        <v>308</v>
      </c>
      <c r="C84" s="2" t="s">
        <v>309</v>
      </c>
      <c r="D84" s="2" t="s">
        <v>8</v>
      </c>
      <c r="E84" s="2" t="s">
        <v>310</v>
      </c>
      <c r="F84" s="2" t="s">
        <v>29</v>
      </c>
      <c r="G84" s="2" t="s">
        <v>16</v>
      </c>
      <c r="H84" s="3">
        <v>0</v>
      </c>
      <c r="I84" s="3">
        <v>0</v>
      </c>
      <c r="J84" s="25">
        <f>Table2[[#This Row],[Non-self-coauthors 5-year Citation]]*0.5</f>
        <v>0</v>
      </c>
      <c r="K84" s="3">
        <v>0</v>
      </c>
      <c r="L84" s="4">
        <v>0</v>
      </c>
      <c r="M84" s="3">
        <v>1</v>
      </c>
      <c r="N84" s="4">
        <v>5.5</v>
      </c>
      <c r="O84" s="7">
        <v>0</v>
      </c>
      <c r="P84" s="3">
        <v>0</v>
      </c>
      <c r="Q84" s="3">
        <v>1</v>
      </c>
      <c r="R84" s="3">
        <v>0</v>
      </c>
      <c r="S84" s="5">
        <f>Table2[[#This Row],[تعداد داوری Johe]]+Table2[[#This Row],[تعداد داوری مجله دانشگاه]]+Table2[[#This Row],[تعداد داوری سلامت جامعه]]</f>
        <v>1</v>
      </c>
      <c r="T84" s="6">
        <f>Table2[[#This Row],[جمع تعداد داوری‌ها]]/4</f>
        <v>0.25</v>
      </c>
      <c r="U84" s="7">
        <v>0</v>
      </c>
      <c r="V84" s="5">
        <v>0</v>
      </c>
      <c r="W84" s="24">
        <f t="shared" si="4"/>
        <v>5.5</v>
      </c>
      <c r="X84" s="24">
        <f t="shared" si="5"/>
        <v>5.5</v>
      </c>
      <c r="Y84" s="3"/>
    </row>
    <row r="85" spans="1:25" ht="18" customHeight="1" x14ac:dyDescent="0.25">
      <c r="A85" s="1">
        <v>91</v>
      </c>
      <c r="B85" s="2" t="s">
        <v>24</v>
      </c>
      <c r="C85" s="2" t="s">
        <v>216</v>
      </c>
      <c r="D85" s="2" t="s">
        <v>75</v>
      </c>
      <c r="E85" s="2" t="s">
        <v>217</v>
      </c>
      <c r="F85" s="2" t="s">
        <v>29</v>
      </c>
      <c r="G85" s="2" t="s">
        <v>16</v>
      </c>
      <c r="H85" s="3">
        <v>0</v>
      </c>
      <c r="I85" s="3">
        <v>0</v>
      </c>
      <c r="J85" s="25">
        <f>Table2[[#This Row],[Non-self-coauthors 5-year Citation]]*0.5</f>
        <v>0</v>
      </c>
      <c r="K85" s="3">
        <v>1</v>
      </c>
      <c r="L85" s="4">
        <v>5.25</v>
      </c>
      <c r="M85" s="3">
        <v>0</v>
      </c>
      <c r="N85" s="4">
        <v>0</v>
      </c>
      <c r="O85" s="7">
        <v>0</v>
      </c>
      <c r="P85" s="3">
        <v>0</v>
      </c>
      <c r="Q85" s="3">
        <v>0</v>
      </c>
      <c r="R85" s="3">
        <v>0</v>
      </c>
      <c r="S85" s="5">
        <f>Table2[[#This Row],[تعداد داوری Johe]]+Table2[[#This Row],[تعداد داوری مجله دانشگاه]]+Table2[[#This Row],[تعداد داوری سلامت جامعه]]</f>
        <v>0</v>
      </c>
      <c r="T85" s="6">
        <f>Table2[[#This Row],[جمع تعداد داوری‌ها]]/4</f>
        <v>0</v>
      </c>
      <c r="U85" s="7">
        <v>0</v>
      </c>
      <c r="V85" s="5">
        <v>0</v>
      </c>
      <c r="W85" s="24">
        <f t="shared" si="4"/>
        <v>5.25</v>
      </c>
      <c r="X85" s="24">
        <f t="shared" si="5"/>
        <v>5.25</v>
      </c>
      <c r="Y85" s="3"/>
    </row>
    <row r="86" spans="1:25" ht="18" customHeight="1" x14ac:dyDescent="0.25">
      <c r="A86" s="1">
        <v>37</v>
      </c>
      <c r="B86" s="2" t="s">
        <v>107</v>
      </c>
      <c r="C86" s="2" t="s">
        <v>108</v>
      </c>
      <c r="D86" s="2" t="s">
        <v>8</v>
      </c>
      <c r="E86" s="2" t="s">
        <v>109</v>
      </c>
      <c r="F86" s="2" t="s">
        <v>29</v>
      </c>
      <c r="G86" s="2" t="s">
        <v>16</v>
      </c>
      <c r="H86" s="3">
        <v>25</v>
      </c>
      <c r="I86" s="3">
        <v>25</v>
      </c>
      <c r="J86" s="25">
        <f>Table2[[#This Row],[Non-self-coauthors 5-year Citation]]*0.5</f>
        <v>12.5</v>
      </c>
      <c r="K86" s="3">
        <v>0</v>
      </c>
      <c r="L86" s="4">
        <v>0</v>
      </c>
      <c r="M86" s="3">
        <v>0</v>
      </c>
      <c r="N86" s="4">
        <v>0</v>
      </c>
      <c r="O86" s="7">
        <v>0</v>
      </c>
      <c r="P86" s="3">
        <v>0</v>
      </c>
      <c r="Q86" s="3">
        <v>24</v>
      </c>
      <c r="R86" s="3">
        <v>1</v>
      </c>
      <c r="S86" s="5">
        <f>Table2[[#This Row],[تعداد داوری Johe]]+Table2[[#This Row],[تعداد داوری مجله دانشگاه]]+Table2[[#This Row],[تعداد داوری سلامت جامعه]]</f>
        <v>25</v>
      </c>
      <c r="T86" s="6">
        <f>Table2[[#This Row],[جمع تعداد داوری‌ها]]/4</f>
        <v>6.25</v>
      </c>
      <c r="U86" s="7">
        <v>5</v>
      </c>
      <c r="V86" s="5">
        <v>0</v>
      </c>
      <c r="W86" s="24">
        <f t="shared" si="4"/>
        <v>17.5</v>
      </c>
      <c r="X86" s="24">
        <f t="shared" si="5"/>
        <v>5</v>
      </c>
      <c r="Y86" s="3"/>
    </row>
    <row r="87" spans="1:25" ht="18" customHeight="1" x14ac:dyDescent="0.25">
      <c r="A87" s="1">
        <v>69</v>
      </c>
      <c r="B87" s="2" t="s">
        <v>24</v>
      </c>
      <c r="C87" s="2" t="s">
        <v>176</v>
      </c>
      <c r="D87" s="2" t="s">
        <v>8</v>
      </c>
      <c r="E87" s="2" t="s">
        <v>136</v>
      </c>
      <c r="F87" s="2" t="s">
        <v>10</v>
      </c>
      <c r="G87" s="2" t="s">
        <v>16</v>
      </c>
      <c r="H87" s="3">
        <v>7</v>
      </c>
      <c r="I87" s="3">
        <v>4</v>
      </c>
      <c r="J87" s="25">
        <f>Table2[[#This Row],[Non-self-coauthors 5-year Citation]]*0.5</f>
        <v>2</v>
      </c>
      <c r="K87" s="3">
        <v>0</v>
      </c>
      <c r="L87" s="4">
        <v>0</v>
      </c>
      <c r="M87" s="3">
        <v>1</v>
      </c>
      <c r="N87" s="4">
        <v>5</v>
      </c>
      <c r="O87" s="7">
        <v>0</v>
      </c>
      <c r="P87" s="3">
        <v>0</v>
      </c>
      <c r="Q87" s="3">
        <v>0</v>
      </c>
      <c r="R87" s="3">
        <v>0</v>
      </c>
      <c r="S87" s="5">
        <f>Table2[[#This Row],[تعداد داوری Johe]]+Table2[[#This Row],[تعداد داوری مجله دانشگاه]]+Table2[[#This Row],[تعداد داوری سلامت جامعه]]</f>
        <v>0</v>
      </c>
      <c r="T87" s="6">
        <f>Table2[[#This Row],[جمع تعداد داوری‌ها]]/4</f>
        <v>0</v>
      </c>
      <c r="U87" s="7">
        <v>0</v>
      </c>
      <c r="V87" s="5">
        <v>0</v>
      </c>
      <c r="W87" s="24">
        <f t="shared" si="4"/>
        <v>7</v>
      </c>
      <c r="X87" s="24">
        <f t="shared" si="5"/>
        <v>5</v>
      </c>
      <c r="Y87" s="3"/>
    </row>
    <row r="88" spans="1:25" ht="18" customHeight="1" x14ac:dyDescent="0.25">
      <c r="A88" s="1">
        <v>168</v>
      </c>
      <c r="B88" s="2" t="s">
        <v>343</v>
      </c>
      <c r="C88" s="2" t="s">
        <v>344</v>
      </c>
      <c r="D88" s="2" t="s">
        <v>40</v>
      </c>
      <c r="E88" s="2" t="s">
        <v>187</v>
      </c>
      <c r="F88" s="2" t="s">
        <v>10</v>
      </c>
      <c r="G88" s="2" t="s">
        <v>34</v>
      </c>
      <c r="H88" s="3">
        <v>0</v>
      </c>
      <c r="I88" s="3">
        <v>0</v>
      </c>
      <c r="J88" s="25">
        <f>Table2[[#This Row],[Non-self-coauthors 5-year Citation]]*0.5</f>
        <v>0</v>
      </c>
      <c r="K88" s="3">
        <v>0</v>
      </c>
      <c r="L88" s="4">
        <v>0</v>
      </c>
      <c r="M88" s="3">
        <v>1</v>
      </c>
      <c r="N88" s="4">
        <v>5</v>
      </c>
      <c r="O88" s="7">
        <v>0</v>
      </c>
      <c r="P88" s="3">
        <v>0</v>
      </c>
      <c r="Q88" s="3">
        <v>0</v>
      </c>
      <c r="R88" s="3">
        <v>0</v>
      </c>
      <c r="S88" s="5">
        <f>Table2[[#This Row],[تعداد داوری Johe]]+Table2[[#This Row],[تعداد داوری مجله دانشگاه]]+Table2[[#This Row],[تعداد داوری سلامت جامعه]]</f>
        <v>0</v>
      </c>
      <c r="T88" s="6">
        <f>Table2[[#This Row],[جمع تعداد داوری‌ها]]/4</f>
        <v>0</v>
      </c>
      <c r="U88" s="7">
        <v>0</v>
      </c>
      <c r="V88" s="5">
        <v>0</v>
      </c>
      <c r="W88" s="24">
        <f t="shared" si="4"/>
        <v>5</v>
      </c>
      <c r="X88" s="24">
        <f t="shared" si="5"/>
        <v>5</v>
      </c>
      <c r="Y88" s="3"/>
    </row>
    <row r="89" spans="1:25" ht="18" customHeight="1" x14ac:dyDescent="0.25">
      <c r="A89" s="1">
        <v>13</v>
      </c>
      <c r="B89" s="2" t="s">
        <v>36</v>
      </c>
      <c r="C89" s="2" t="s">
        <v>48</v>
      </c>
      <c r="D89" s="2" t="s">
        <v>8</v>
      </c>
      <c r="E89" s="2" t="s">
        <v>49</v>
      </c>
      <c r="F89" s="2" t="s">
        <v>15</v>
      </c>
      <c r="G89" s="2" t="s">
        <v>16</v>
      </c>
      <c r="H89" s="3">
        <v>149</v>
      </c>
      <c r="I89" s="3">
        <v>106</v>
      </c>
      <c r="J89" s="25">
        <f>Table2[[#This Row],[Non-self-coauthors 5-year Citation]]*0.5</f>
        <v>53</v>
      </c>
      <c r="K89" s="3">
        <v>1</v>
      </c>
      <c r="L89" s="4">
        <v>3.57</v>
      </c>
      <c r="M89" s="3">
        <v>1</v>
      </c>
      <c r="N89" s="4">
        <v>1.36</v>
      </c>
      <c r="O89" s="7">
        <v>0</v>
      </c>
      <c r="P89" s="3">
        <v>0</v>
      </c>
      <c r="Q89" s="3">
        <v>0</v>
      </c>
      <c r="R89" s="3">
        <v>0</v>
      </c>
      <c r="S89" s="5">
        <f>Table2[[#This Row],[تعداد داوری Johe]]+Table2[[#This Row],[تعداد داوری مجله دانشگاه]]+Table2[[#This Row],[تعداد داوری سلامت جامعه]]</f>
        <v>0</v>
      </c>
      <c r="T89" s="6">
        <f>Table2[[#This Row],[جمع تعداد داوری‌ها]]/4</f>
        <v>0</v>
      </c>
      <c r="U89" s="7">
        <v>0</v>
      </c>
      <c r="V89" s="5">
        <v>0</v>
      </c>
      <c r="W89" s="24">
        <f t="shared" si="4"/>
        <v>57.93</v>
      </c>
      <c r="X89" s="24">
        <f t="shared" si="5"/>
        <v>4.93</v>
      </c>
      <c r="Y89" s="3"/>
    </row>
    <row r="90" spans="1:25" ht="18" customHeight="1" x14ac:dyDescent="0.25">
      <c r="A90" s="1">
        <v>42</v>
      </c>
      <c r="B90" s="2" t="s">
        <v>118</v>
      </c>
      <c r="C90" s="2" t="s">
        <v>119</v>
      </c>
      <c r="D90" s="2" t="s">
        <v>8</v>
      </c>
      <c r="E90" s="2" t="s">
        <v>120</v>
      </c>
      <c r="F90" s="2" t="s">
        <v>10</v>
      </c>
      <c r="G90" s="2" t="s">
        <v>16</v>
      </c>
      <c r="H90" s="3">
        <v>24</v>
      </c>
      <c r="I90" s="3">
        <v>12</v>
      </c>
      <c r="J90" s="25">
        <f>Table2[[#This Row],[Non-self-coauthors 5-year Citation]]*0.5</f>
        <v>6</v>
      </c>
      <c r="K90" s="3">
        <v>1</v>
      </c>
      <c r="L90" s="4">
        <v>4.6500000000000004</v>
      </c>
      <c r="M90" s="3">
        <v>0</v>
      </c>
      <c r="N90" s="4">
        <v>0</v>
      </c>
      <c r="O90" s="7">
        <v>0</v>
      </c>
      <c r="P90" s="3">
        <v>0</v>
      </c>
      <c r="Q90" s="3">
        <v>1</v>
      </c>
      <c r="R90" s="3">
        <v>0</v>
      </c>
      <c r="S90" s="5">
        <f>Table2[[#This Row],[تعداد داوری Johe]]+Table2[[#This Row],[تعداد داوری مجله دانشگاه]]+Table2[[#This Row],[تعداد داوری سلامت جامعه]]</f>
        <v>1</v>
      </c>
      <c r="T90" s="6">
        <f>Table2[[#This Row],[جمع تعداد داوری‌ها]]/4</f>
        <v>0.25</v>
      </c>
      <c r="U90" s="7">
        <v>0.25</v>
      </c>
      <c r="V90" s="5">
        <v>0</v>
      </c>
      <c r="W90" s="24">
        <f t="shared" si="4"/>
        <v>10.9</v>
      </c>
      <c r="X90" s="24">
        <f t="shared" si="5"/>
        <v>4.9000000000000004</v>
      </c>
      <c r="Y90" s="3"/>
    </row>
    <row r="91" spans="1:25" ht="18" customHeight="1" x14ac:dyDescent="0.25">
      <c r="A91" s="1">
        <v>150</v>
      </c>
      <c r="B91" s="2" t="s">
        <v>157</v>
      </c>
      <c r="C91" s="2" t="s">
        <v>315</v>
      </c>
      <c r="D91" s="2" t="s">
        <v>8</v>
      </c>
      <c r="E91" s="2" t="s">
        <v>247</v>
      </c>
      <c r="F91" s="2" t="s">
        <v>10</v>
      </c>
      <c r="G91" s="2" t="s">
        <v>11</v>
      </c>
      <c r="H91" s="3">
        <v>0</v>
      </c>
      <c r="I91" s="3">
        <v>0</v>
      </c>
      <c r="J91" s="25">
        <f>Table2[[#This Row],[Non-self-coauthors 5-year Citation]]*0.5</f>
        <v>0</v>
      </c>
      <c r="K91" s="3">
        <v>1</v>
      </c>
      <c r="L91" s="4">
        <v>1.875</v>
      </c>
      <c r="M91" s="3">
        <v>1</v>
      </c>
      <c r="N91" s="4">
        <v>3</v>
      </c>
      <c r="O91" s="7">
        <v>0</v>
      </c>
      <c r="P91" s="3">
        <v>0</v>
      </c>
      <c r="Q91" s="3">
        <v>0</v>
      </c>
      <c r="R91" s="3">
        <v>0</v>
      </c>
      <c r="S91" s="5">
        <f>Table2[[#This Row],[تعداد داوری Johe]]+Table2[[#This Row],[تعداد داوری مجله دانشگاه]]+Table2[[#This Row],[تعداد داوری سلامت جامعه]]</f>
        <v>0</v>
      </c>
      <c r="T91" s="6">
        <f>Table2[[#This Row],[جمع تعداد داوری‌ها]]/4</f>
        <v>0</v>
      </c>
      <c r="U91" s="7">
        <v>0</v>
      </c>
      <c r="V91" s="5">
        <v>0</v>
      </c>
      <c r="W91" s="24">
        <f t="shared" si="4"/>
        <v>4.875</v>
      </c>
      <c r="X91" s="24">
        <f t="shared" si="5"/>
        <v>4.875</v>
      </c>
      <c r="Y91" s="3"/>
    </row>
    <row r="92" spans="1:25" ht="18" customHeight="1" x14ac:dyDescent="0.25">
      <c r="A92" s="1">
        <v>181</v>
      </c>
      <c r="B92" s="31" t="s">
        <v>384</v>
      </c>
      <c r="C92" s="31" t="s">
        <v>385</v>
      </c>
      <c r="D92" s="2" t="s">
        <v>8</v>
      </c>
      <c r="E92" s="31" t="s">
        <v>386</v>
      </c>
      <c r="F92" s="31" t="s">
        <v>373</v>
      </c>
      <c r="G92" s="31" t="s">
        <v>387</v>
      </c>
      <c r="H92" s="3">
        <v>0</v>
      </c>
      <c r="I92" s="3">
        <v>0</v>
      </c>
      <c r="J92" s="25">
        <f>Table2[[#This Row],[Non-self-coauthors 5-year Citation]]*0.5</f>
        <v>0</v>
      </c>
      <c r="K92" s="3">
        <v>1</v>
      </c>
      <c r="L92" s="4">
        <v>4.7836499999999997</v>
      </c>
      <c r="M92" s="3">
        <v>0</v>
      </c>
      <c r="N92" s="4">
        <v>0</v>
      </c>
      <c r="O92" s="7">
        <v>0</v>
      </c>
      <c r="P92" s="3">
        <v>0</v>
      </c>
      <c r="Q92" s="3">
        <v>0</v>
      </c>
      <c r="R92" s="3">
        <v>0</v>
      </c>
      <c r="S92" s="5">
        <v>0</v>
      </c>
      <c r="T92" s="6">
        <f>S92/4</f>
        <v>0</v>
      </c>
      <c r="U92" s="7">
        <v>0</v>
      </c>
      <c r="V92" s="5">
        <v>0</v>
      </c>
      <c r="W92" s="24">
        <f t="shared" si="4"/>
        <v>4.7836499999999997</v>
      </c>
      <c r="X92" s="24">
        <f t="shared" si="5"/>
        <v>4.7836499999999997</v>
      </c>
      <c r="Y92" s="3"/>
    </row>
    <row r="93" spans="1:25" ht="18" customHeight="1" x14ac:dyDescent="0.25">
      <c r="A93" s="1">
        <v>54</v>
      </c>
      <c r="B93" s="2" t="s">
        <v>142</v>
      </c>
      <c r="C93" s="2" t="s">
        <v>143</v>
      </c>
      <c r="D93" s="2" t="s">
        <v>8</v>
      </c>
      <c r="E93" s="2" t="s">
        <v>66</v>
      </c>
      <c r="F93" s="2" t="s">
        <v>29</v>
      </c>
      <c r="G93" s="2" t="s">
        <v>16</v>
      </c>
      <c r="H93" s="3">
        <v>10</v>
      </c>
      <c r="I93" s="3">
        <v>10</v>
      </c>
      <c r="J93" s="25">
        <f>Table2[[#This Row],[Non-self-coauthors 5-year Citation]]*0.5</f>
        <v>5</v>
      </c>
      <c r="K93" s="3">
        <v>1</v>
      </c>
      <c r="L93" s="4">
        <v>4.6500000000000004</v>
      </c>
      <c r="M93" s="3">
        <v>0</v>
      </c>
      <c r="N93" s="4">
        <v>0</v>
      </c>
      <c r="O93" s="7">
        <v>0</v>
      </c>
      <c r="P93" s="3">
        <v>0</v>
      </c>
      <c r="Q93" s="3">
        <v>0</v>
      </c>
      <c r="R93" s="3">
        <v>0</v>
      </c>
      <c r="S93" s="5">
        <f>Table2[[#This Row],[تعداد داوری Johe]]+Table2[[#This Row],[تعداد داوری مجله دانشگاه]]+Table2[[#This Row],[تعداد داوری سلامت جامعه]]</f>
        <v>0</v>
      </c>
      <c r="T93" s="6">
        <f>Table2[[#This Row],[جمع تعداد داوری‌ها]]/4</f>
        <v>0</v>
      </c>
      <c r="U93" s="7">
        <v>0</v>
      </c>
      <c r="V93" s="5">
        <v>0</v>
      </c>
      <c r="W93" s="24">
        <f t="shared" si="4"/>
        <v>9.65</v>
      </c>
      <c r="X93" s="24">
        <f t="shared" si="5"/>
        <v>4.6500000000000004</v>
      </c>
      <c r="Y93" s="3"/>
    </row>
    <row r="94" spans="1:25" ht="18" customHeight="1" x14ac:dyDescent="0.25">
      <c r="A94" s="1">
        <v>75</v>
      </c>
      <c r="B94" s="2" t="s">
        <v>185</v>
      </c>
      <c r="C94" s="2" t="s">
        <v>186</v>
      </c>
      <c r="D94" s="2" t="s">
        <v>40</v>
      </c>
      <c r="E94" s="2" t="s">
        <v>187</v>
      </c>
      <c r="F94" s="2" t="s">
        <v>10</v>
      </c>
      <c r="G94" s="2" t="s">
        <v>11</v>
      </c>
      <c r="H94" s="3">
        <v>4</v>
      </c>
      <c r="I94" s="3">
        <v>3</v>
      </c>
      <c r="J94" s="25">
        <f>Table2[[#This Row],[Non-self-coauthors 5-year Citation]]*0.5</f>
        <v>1.5</v>
      </c>
      <c r="K94" s="3">
        <v>0</v>
      </c>
      <c r="L94" s="4">
        <v>0</v>
      </c>
      <c r="M94" s="3">
        <v>1</v>
      </c>
      <c r="N94" s="4">
        <v>4</v>
      </c>
      <c r="O94" s="7">
        <v>0</v>
      </c>
      <c r="P94" s="3">
        <v>0</v>
      </c>
      <c r="Q94" s="3">
        <v>0</v>
      </c>
      <c r="R94" s="3">
        <v>0</v>
      </c>
      <c r="S94" s="5">
        <f>Table2[[#This Row],[تعداد داوری Johe]]+Table2[[#This Row],[تعداد داوری مجله دانشگاه]]+Table2[[#This Row],[تعداد داوری سلامت جامعه]]</f>
        <v>0</v>
      </c>
      <c r="T94" s="6">
        <f>Table2[[#This Row],[جمع تعداد داوری‌ها]]/4</f>
        <v>0</v>
      </c>
      <c r="U94" s="7">
        <v>0</v>
      </c>
      <c r="V94" s="5">
        <v>0</v>
      </c>
      <c r="W94" s="24">
        <f t="shared" si="4"/>
        <v>5.5</v>
      </c>
      <c r="X94" s="24">
        <f t="shared" si="5"/>
        <v>4</v>
      </c>
      <c r="Y94" s="3"/>
    </row>
    <row r="95" spans="1:25" ht="18" customHeight="1" x14ac:dyDescent="0.25">
      <c r="A95" s="1">
        <v>35</v>
      </c>
      <c r="B95" s="2" t="s">
        <v>103</v>
      </c>
      <c r="C95" s="2" t="s">
        <v>104</v>
      </c>
      <c r="D95" s="2" t="s">
        <v>8</v>
      </c>
      <c r="E95" s="2" t="s">
        <v>19</v>
      </c>
      <c r="F95" s="2" t="s">
        <v>10</v>
      </c>
      <c r="G95" s="2" t="s">
        <v>34</v>
      </c>
      <c r="H95" s="3">
        <v>32</v>
      </c>
      <c r="I95" s="3">
        <v>23</v>
      </c>
      <c r="J95" s="25">
        <f>Table2[[#This Row],[Non-self-coauthors 5-year Citation]]*0.5</f>
        <v>11.5</v>
      </c>
      <c r="K95" s="3">
        <v>1</v>
      </c>
      <c r="L95" s="4">
        <v>3.875</v>
      </c>
      <c r="M95" s="3">
        <v>0</v>
      </c>
      <c r="N95" s="4">
        <v>0</v>
      </c>
      <c r="O95" s="7">
        <v>0</v>
      </c>
      <c r="P95" s="3">
        <v>0</v>
      </c>
      <c r="Q95" s="3">
        <v>0</v>
      </c>
      <c r="R95" s="3">
        <v>0</v>
      </c>
      <c r="S95" s="5">
        <f>Table2[[#This Row],[تعداد داوری Johe]]+Table2[[#This Row],[تعداد داوری مجله دانشگاه]]+Table2[[#This Row],[تعداد داوری سلامت جامعه]]</f>
        <v>0</v>
      </c>
      <c r="T95" s="6">
        <f>Table2[[#This Row],[جمع تعداد داوری‌ها]]/4</f>
        <v>0</v>
      </c>
      <c r="U95" s="7">
        <v>0</v>
      </c>
      <c r="V95" s="5">
        <v>0</v>
      </c>
      <c r="W95" s="24">
        <f t="shared" si="4"/>
        <v>15.375</v>
      </c>
      <c r="X95" s="24">
        <f t="shared" si="5"/>
        <v>3.875</v>
      </c>
      <c r="Y95" s="3"/>
    </row>
    <row r="96" spans="1:25" ht="18" customHeight="1" x14ac:dyDescent="0.25">
      <c r="A96" s="1">
        <v>113</v>
      </c>
      <c r="B96" s="2" t="s">
        <v>250</v>
      </c>
      <c r="C96" s="2" t="s">
        <v>251</v>
      </c>
      <c r="D96" s="2" t="s">
        <v>8</v>
      </c>
      <c r="E96" s="2" t="s">
        <v>247</v>
      </c>
      <c r="F96" s="2" t="s">
        <v>10</v>
      </c>
      <c r="G96" s="2" t="s">
        <v>11</v>
      </c>
      <c r="H96" s="3">
        <v>0</v>
      </c>
      <c r="I96" s="3">
        <v>0</v>
      </c>
      <c r="J96" s="25">
        <f>Table2[[#This Row],[Non-self-coauthors 5-year Citation]]*0.5</f>
        <v>0</v>
      </c>
      <c r="K96" s="3">
        <v>0</v>
      </c>
      <c r="L96" s="4">
        <v>0</v>
      </c>
      <c r="M96" s="3">
        <v>1</v>
      </c>
      <c r="N96" s="4">
        <v>3.5</v>
      </c>
      <c r="O96" s="7">
        <v>0</v>
      </c>
      <c r="P96" s="3">
        <v>0</v>
      </c>
      <c r="Q96" s="3">
        <v>0</v>
      </c>
      <c r="R96" s="3">
        <v>0</v>
      </c>
      <c r="S96" s="5">
        <f>Table2[[#This Row],[تعداد داوری Johe]]+Table2[[#This Row],[تعداد داوری مجله دانشگاه]]+Table2[[#This Row],[تعداد داوری سلامت جامعه]]</f>
        <v>0</v>
      </c>
      <c r="T96" s="6">
        <f>Table2[[#This Row],[جمع تعداد داوری‌ها]]/4</f>
        <v>0</v>
      </c>
      <c r="U96" s="7">
        <v>0</v>
      </c>
      <c r="V96" s="5">
        <v>0</v>
      </c>
      <c r="W96" s="24">
        <f t="shared" si="4"/>
        <v>3.5</v>
      </c>
      <c r="X96" s="24">
        <f t="shared" si="5"/>
        <v>3.5</v>
      </c>
      <c r="Y96" s="3"/>
    </row>
    <row r="97" spans="1:25" ht="18" customHeight="1" x14ac:dyDescent="0.25">
      <c r="A97" s="1">
        <v>122</v>
      </c>
      <c r="B97" s="2" t="s">
        <v>269</v>
      </c>
      <c r="C97" s="2" t="s">
        <v>270</v>
      </c>
      <c r="D97" s="2" t="s">
        <v>40</v>
      </c>
      <c r="E97" s="2" t="s">
        <v>266</v>
      </c>
      <c r="F97" s="2" t="s">
        <v>10</v>
      </c>
      <c r="G97" s="2" t="s">
        <v>34</v>
      </c>
      <c r="H97" s="3">
        <v>0</v>
      </c>
      <c r="I97" s="3">
        <v>0</v>
      </c>
      <c r="J97" s="25">
        <f>Table2[[#This Row],[Non-self-coauthors 5-year Citation]]*0.5</f>
        <v>0</v>
      </c>
      <c r="K97" s="3">
        <v>0</v>
      </c>
      <c r="L97" s="4">
        <v>0</v>
      </c>
      <c r="M97" s="3">
        <v>1</v>
      </c>
      <c r="N97" s="4">
        <v>3.5</v>
      </c>
      <c r="O97" s="7">
        <v>0</v>
      </c>
      <c r="P97" s="3">
        <v>0</v>
      </c>
      <c r="Q97" s="3">
        <v>0</v>
      </c>
      <c r="R97" s="3">
        <v>0</v>
      </c>
      <c r="S97" s="5">
        <f>Table2[[#This Row],[تعداد داوری Johe]]+Table2[[#This Row],[تعداد داوری مجله دانشگاه]]+Table2[[#This Row],[تعداد داوری سلامت جامعه]]</f>
        <v>0</v>
      </c>
      <c r="T97" s="6">
        <f>Table2[[#This Row],[جمع تعداد داوری‌ها]]/4</f>
        <v>0</v>
      </c>
      <c r="U97" s="7">
        <v>0</v>
      </c>
      <c r="V97" s="5">
        <v>0</v>
      </c>
      <c r="W97" s="24">
        <f t="shared" si="4"/>
        <v>3.5</v>
      </c>
      <c r="X97" s="24">
        <f t="shared" si="5"/>
        <v>3.5</v>
      </c>
      <c r="Y97" s="3"/>
    </row>
    <row r="98" spans="1:25" ht="18" customHeight="1" x14ac:dyDescent="0.25">
      <c r="A98" s="1">
        <v>56</v>
      </c>
      <c r="B98" s="2" t="s">
        <v>147</v>
      </c>
      <c r="C98" s="2" t="s">
        <v>148</v>
      </c>
      <c r="D98" s="2" t="s">
        <v>81</v>
      </c>
      <c r="E98" s="2" t="s">
        <v>149</v>
      </c>
      <c r="F98" s="2" t="s">
        <v>10</v>
      </c>
      <c r="G98" s="2" t="s">
        <v>99</v>
      </c>
      <c r="H98" s="3">
        <v>8</v>
      </c>
      <c r="I98" s="3">
        <v>4</v>
      </c>
      <c r="J98" s="25">
        <f>Table2[[#This Row],[Non-self-coauthors 5-year Citation]]*0.5</f>
        <v>2</v>
      </c>
      <c r="K98" s="9">
        <v>0</v>
      </c>
      <c r="L98" s="10">
        <v>0</v>
      </c>
      <c r="M98" s="9">
        <v>0</v>
      </c>
      <c r="N98" s="4">
        <v>0</v>
      </c>
      <c r="O98" s="7">
        <v>0</v>
      </c>
      <c r="P98" s="3">
        <v>0</v>
      </c>
      <c r="Q98" s="3">
        <v>0</v>
      </c>
      <c r="R98" s="3">
        <v>0</v>
      </c>
      <c r="S98" s="5">
        <f>Table2[[#This Row],[تعداد داوری Johe]]+Table2[[#This Row],[تعداد داوری مجله دانشگاه]]+Table2[[#This Row],[تعداد داوری سلامت جامعه]]</f>
        <v>0</v>
      </c>
      <c r="T98" s="6">
        <f>Table2[[#This Row],[جمع تعداد داوری‌ها]]/4</f>
        <v>0</v>
      </c>
      <c r="U98" s="7">
        <v>0</v>
      </c>
      <c r="V98" s="5">
        <v>3</v>
      </c>
      <c r="W98" s="24">
        <f t="shared" ref="W98:W129" si="6">J98+L98+N98+U98+V98</f>
        <v>5</v>
      </c>
      <c r="X98" s="24">
        <f t="shared" ref="X98:X129" si="7">L98+N98+U98+V98</f>
        <v>3</v>
      </c>
      <c r="Y98" s="3"/>
    </row>
    <row r="99" spans="1:25" ht="18" customHeight="1" x14ac:dyDescent="0.25">
      <c r="A99" s="1">
        <v>65</v>
      </c>
      <c r="B99" s="2" t="s">
        <v>168</v>
      </c>
      <c r="C99" s="2" t="s">
        <v>169</v>
      </c>
      <c r="D99" s="2" t="s">
        <v>8</v>
      </c>
      <c r="E99" s="2" t="s">
        <v>170</v>
      </c>
      <c r="F99" s="2" t="s">
        <v>10</v>
      </c>
      <c r="G99" s="2" t="s">
        <v>34</v>
      </c>
      <c r="H99" s="3">
        <v>12</v>
      </c>
      <c r="I99" s="3">
        <v>10</v>
      </c>
      <c r="J99" s="25">
        <f>Table2[[#This Row],[Non-self-coauthors 5-year Citation]]*0.5</f>
        <v>5</v>
      </c>
      <c r="K99" s="9">
        <v>0</v>
      </c>
      <c r="L99" s="10">
        <v>0</v>
      </c>
      <c r="M99" s="9">
        <v>1</v>
      </c>
      <c r="N99" s="4">
        <v>3</v>
      </c>
      <c r="O99" s="7">
        <v>0</v>
      </c>
      <c r="P99" s="3">
        <v>0</v>
      </c>
      <c r="Q99" s="3">
        <v>0</v>
      </c>
      <c r="R99" s="3">
        <v>0</v>
      </c>
      <c r="S99" s="5">
        <f>Table2[[#This Row],[تعداد داوری Johe]]+Table2[[#This Row],[تعداد داوری مجله دانشگاه]]+Table2[[#This Row],[تعداد داوری سلامت جامعه]]</f>
        <v>0</v>
      </c>
      <c r="T99" s="6">
        <f>Table2[[#This Row],[جمع تعداد داوری‌ها]]/4</f>
        <v>0</v>
      </c>
      <c r="U99" s="7">
        <v>0</v>
      </c>
      <c r="V99" s="5">
        <v>0</v>
      </c>
      <c r="W99" s="24">
        <f t="shared" si="6"/>
        <v>8</v>
      </c>
      <c r="X99" s="24">
        <f t="shared" si="7"/>
        <v>3</v>
      </c>
      <c r="Y99" s="3"/>
    </row>
    <row r="100" spans="1:25" ht="18" customHeight="1" x14ac:dyDescent="0.25">
      <c r="A100" s="1">
        <v>50</v>
      </c>
      <c r="B100" s="2" t="s">
        <v>42</v>
      </c>
      <c r="C100" s="2" t="s">
        <v>137</v>
      </c>
      <c r="D100" s="2" t="s">
        <v>75</v>
      </c>
      <c r="E100" s="2" t="s">
        <v>85</v>
      </c>
      <c r="F100" s="2" t="s">
        <v>29</v>
      </c>
      <c r="G100" s="2" t="s">
        <v>16</v>
      </c>
      <c r="H100" s="3">
        <v>13</v>
      </c>
      <c r="I100" s="3">
        <v>10</v>
      </c>
      <c r="J100" s="25">
        <f>Table2[[#This Row],[Non-self-coauthors 5-year Citation]]*0.5</f>
        <v>5</v>
      </c>
      <c r="K100" s="9">
        <v>0</v>
      </c>
      <c r="L100" s="10">
        <v>0</v>
      </c>
      <c r="M100" s="9">
        <v>1</v>
      </c>
      <c r="N100" s="4">
        <v>1.75</v>
      </c>
      <c r="O100" s="7">
        <v>0</v>
      </c>
      <c r="P100" s="3">
        <v>0</v>
      </c>
      <c r="Q100" s="3">
        <v>3</v>
      </c>
      <c r="R100" s="3">
        <v>0</v>
      </c>
      <c r="S100" s="5">
        <f>Table2[[#This Row],[تعداد داوری Johe]]+Table2[[#This Row],[تعداد داوری مجله دانشگاه]]+Table2[[#This Row],[تعداد داوری سلامت جامعه]]</f>
        <v>3</v>
      </c>
      <c r="T100" s="6">
        <f>Table2[[#This Row],[جمع تعداد داوری‌ها]]/4</f>
        <v>0.75</v>
      </c>
      <c r="U100" s="7">
        <v>0.75</v>
      </c>
      <c r="V100" s="5">
        <v>0</v>
      </c>
      <c r="W100" s="24">
        <f t="shared" si="6"/>
        <v>7.5</v>
      </c>
      <c r="X100" s="24">
        <f t="shared" si="7"/>
        <v>2.5</v>
      </c>
      <c r="Y100" s="3"/>
    </row>
    <row r="101" spans="1:25" ht="18" customHeight="1" x14ac:dyDescent="0.25">
      <c r="A101" s="1">
        <v>175</v>
      </c>
      <c r="B101" s="2" t="s">
        <v>351</v>
      </c>
      <c r="C101" s="2" t="s">
        <v>352</v>
      </c>
      <c r="D101" s="2" t="s">
        <v>8</v>
      </c>
      <c r="E101" s="2" t="s">
        <v>353</v>
      </c>
      <c r="F101" s="2" t="s">
        <v>10</v>
      </c>
      <c r="G101" s="2" t="s">
        <v>34</v>
      </c>
      <c r="H101" s="3">
        <v>0</v>
      </c>
      <c r="I101" s="3">
        <v>0</v>
      </c>
      <c r="J101" s="25">
        <f>Table2[[#This Row],[Non-self-coauthors 5-year Citation]]*0.5</f>
        <v>0</v>
      </c>
      <c r="K101" s="9">
        <v>0</v>
      </c>
      <c r="L101" s="10">
        <v>0</v>
      </c>
      <c r="M101" s="9">
        <v>1</v>
      </c>
      <c r="N101" s="4">
        <v>2.5</v>
      </c>
      <c r="O101" s="7">
        <v>0</v>
      </c>
      <c r="P101" s="3">
        <v>0</v>
      </c>
      <c r="Q101" s="3">
        <v>0</v>
      </c>
      <c r="R101" s="3">
        <v>0</v>
      </c>
      <c r="S101" s="5">
        <f>Table2[[#This Row],[تعداد داوری Johe]]+Table2[[#This Row],[تعداد داوری مجله دانشگاه]]+Table2[[#This Row],[تعداد داوری سلامت جامعه]]</f>
        <v>0</v>
      </c>
      <c r="T101" s="6">
        <f>Table2[[#This Row],[جمع تعداد داوری‌ها]]/4</f>
        <v>0</v>
      </c>
      <c r="U101" s="7">
        <v>0</v>
      </c>
      <c r="V101" s="5">
        <v>0</v>
      </c>
      <c r="W101" s="24">
        <f t="shared" si="6"/>
        <v>2.5</v>
      </c>
      <c r="X101" s="24">
        <f t="shared" si="7"/>
        <v>2.5</v>
      </c>
      <c r="Y101" s="3"/>
    </row>
    <row r="102" spans="1:25" ht="18" customHeight="1" x14ac:dyDescent="0.25">
      <c r="A102" s="1">
        <v>162</v>
      </c>
      <c r="B102" s="2" t="s">
        <v>45</v>
      </c>
      <c r="C102" s="2" t="s">
        <v>333</v>
      </c>
      <c r="D102" s="2" t="s">
        <v>8</v>
      </c>
      <c r="E102" s="2" t="s">
        <v>101</v>
      </c>
      <c r="F102" s="2" t="s">
        <v>10</v>
      </c>
      <c r="G102" s="2" t="s">
        <v>34</v>
      </c>
      <c r="H102" s="3">
        <v>0</v>
      </c>
      <c r="I102" s="3">
        <v>0</v>
      </c>
      <c r="J102" s="25">
        <f>Table2[[#This Row],[Non-self-coauthors 5-year Citation]]*0.5</f>
        <v>0</v>
      </c>
      <c r="K102" s="9">
        <v>0</v>
      </c>
      <c r="L102" s="10">
        <v>0</v>
      </c>
      <c r="M102" s="9">
        <v>0</v>
      </c>
      <c r="N102" s="4">
        <v>0</v>
      </c>
      <c r="O102" s="7">
        <v>0</v>
      </c>
      <c r="P102" s="3">
        <v>10</v>
      </c>
      <c r="Q102" s="3">
        <v>0</v>
      </c>
      <c r="R102" s="3">
        <v>0</v>
      </c>
      <c r="S102" s="5">
        <f>Table2[[#This Row],[تعداد داوری Johe]]+Table2[[#This Row],[تعداد داوری مجله دانشگاه]]+Table2[[#This Row],[تعداد داوری سلامت جامعه]]</f>
        <v>10</v>
      </c>
      <c r="T102" s="6">
        <f>Table2[[#This Row],[جمع تعداد داوری‌ها]]/4</f>
        <v>2.5</v>
      </c>
      <c r="U102" s="7">
        <v>2.5</v>
      </c>
      <c r="V102" s="5">
        <v>0</v>
      </c>
      <c r="W102" s="24">
        <f t="shared" si="6"/>
        <v>2.5</v>
      </c>
      <c r="X102" s="24">
        <f t="shared" si="7"/>
        <v>2.5</v>
      </c>
      <c r="Y102" s="3"/>
    </row>
    <row r="103" spans="1:25" ht="18" customHeight="1" x14ac:dyDescent="0.25">
      <c r="A103" s="1">
        <v>74</v>
      </c>
      <c r="B103" s="2" t="s">
        <v>38</v>
      </c>
      <c r="C103" s="2" t="s">
        <v>184</v>
      </c>
      <c r="D103" s="2" t="s">
        <v>8</v>
      </c>
      <c r="E103" s="2" t="s">
        <v>151</v>
      </c>
      <c r="F103" s="2" t="s">
        <v>10</v>
      </c>
      <c r="G103" s="2" t="s">
        <v>34</v>
      </c>
      <c r="H103" s="3">
        <v>5</v>
      </c>
      <c r="I103" s="3">
        <v>2</v>
      </c>
      <c r="J103" s="25">
        <f>Table2[[#This Row],[Non-self-coauthors 5-year Citation]]*0.5</f>
        <v>1</v>
      </c>
      <c r="K103" s="9">
        <v>0</v>
      </c>
      <c r="L103" s="10">
        <v>0</v>
      </c>
      <c r="M103" s="9">
        <v>1</v>
      </c>
      <c r="N103" s="4">
        <v>2.5</v>
      </c>
      <c r="O103" s="7">
        <v>0</v>
      </c>
      <c r="P103" s="3">
        <v>0</v>
      </c>
      <c r="Q103" s="3">
        <v>0</v>
      </c>
      <c r="R103" s="3">
        <v>0</v>
      </c>
      <c r="S103" s="5">
        <f>Table2[[#This Row],[تعداد داوری Johe]]+Table2[[#This Row],[تعداد داوری مجله دانشگاه]]+Table2[[#This Row],[تعداد داوری سلامت جامعه]]</f>
        <v>0</v>
      </c>
      <c r="T103" s="6">
        <f>Table2[[#This Row],[جمع تعداد داوری‌ها]]/4</f>
        <v>0</v>
      </c>
      <c r="U103" s="7">
        <v>0</v>
      </c>
      <c r="V103" s="5">
        <v>0</v>
      </c>
      <c r="W103" s="24">
        <f t="shared" si="6"/>
        <v>3.5</v>
      </c>
      <c r="X103" s="24">
        <f t="shared" si="7"/>
        <v>2.5</v>
      </c>
      <c r="Y103" s="3"/>
    </row>
    <row r="104" spans="1:25" ht="18" customHeight="1" x14ac:dyDescent="0.25">
      <c r="A104" s="1">
        <v>178</v>
      </c>
      <c r="B104" s="2" t="s">
        <v>376</v>
      </c>
      <c r="C104" s="2" t="s">
        <v>375</v>
      </c>
      <c r="D104" s="2" t="s">
        <v>59</v>
      </c>
      <c r="E104" s="2" t="s">
        <v>151</v>
      </c>
      <c r="F104" s="2" t="s">
        <v>10</v>
      </c>
      <c r="G104" s="2" t="s">
        <v>34</v>
      </c>
      <c r="H104" s="3">
        <v>5</v>
      </c>
      <c r="I104" s="3">
        <v>2</v>
      </c>
      <c r="J104" s="25">
        <f>Table2[[#This Row],[Non-self-coauthors 5-year Citation]]*0.5</f>
        <v>1</v>
      </c>
      <c r="K104" s="9">
        <v>0</v>
      </c>
      <c r="L104" s="10">
        <v>0</v>
      </c>
      <c r="M104" s="9">
        <v>1</v>
      </c>
      <c r="N104" s="4">
        <v>2.5</v>
      </c>
      <c r="O104" s="7">
        <v>0</v>
      </c>
      <c r="P104" s="3">
        <v>0</v>
      </c>
      <c r="Q104" s="3">
        <v>0</v>
      </c>
      <c r="R104" s="3">
        <v>0</v>
      </c>
      <c r="S104" s="5">
        <v>0</v>
      </c>
      <c r="T104" s="6">
        <f>Table2[[#This Row],[جمع تعداد داوری‌ها]]/4</f>
        <v>0</v>
      </c>
      <c r="U104" s="7">
        <v>0</v>
      </c>
      <c r="V104" s="5">
        <v>0</v>
      </c>
      <c r="W104" s="24">
        <f t="shared" si="6"/>
        <v>3.5</v>
      </c>
      <c r="X104" s="24">
        <f t="shared" si="7"/>
        <v>2.5</v>
      </c>
      <c r="Y104" s="3"/>
    </row>
    <row r="105" spans="1:25" ht="18" customHeight="1" x14ac:dyDescent="0.25">
      <c r="A105" s="1">
        <v>77</v>
      </c>
      <c r="B105" s="2" t="s">
        <v>42</v>
      </c>
      <c r="C105" s="2" t="s">
        <v>190</v>
      </c>
      <c r="D105" s="2" t="s">
        <v>8</v>
      </c>
      <c r="E105" s="2" t="s">
        <v>95</v>
      </c>
      <c r="F105" s="2" t="s">
        <v>10</v>
      </c>
      <c r="G105" s="2" t="s">
        <v>16</v>
      </c>
      <c r="H105" s="3">
        <v>4</v>
      </c>
      <c r="I105" s="3">
        <v>1</v>
      </c>
      <c r="J105" s="25">
        <f>Table2[[#This Row],[Non-self-coauthors 5-year Citation]]*0.5</f>
        <v>0.5</v>
      </c>
      <c r="K105" s="9">
        <v>1</v>
      </c>
      <c r="L105" s="10">
        <v>2.44</v>
      </c>
      <c r="M105" s="9">
        <v>0</v>
      </c>
      <c r="N105" s="4">
        <v>0</v>
      </c>
      <c r="O105" s="7">
        <v>0</v>
      </c>
      <c r="P105" s="3">
        <v>0</v>
      </c>
      <c r="Q105" s="3">
        <v>0</v>
      </c>
      <c r="R105" s="3">
        <v>0</v>
      </c>
      <c r="S105" s="5">
        <f>Table2[[#This Row],[تعداد داوری Johe]]+Table2[[#This Row],[تعداد داوری مجله دانشگاه]]+Table2[[#This Row],[تعداد داوری سلامت جامعه]]</f>
        <v>0</v>
      </c>
      <c r="T105" s="6">
        <f>Table2[[#This Row],[جمع تعداد داوری‌ها]]/4</f>
        <v>0</v>
      </c>
      <c r="U105" s="7">
        <v>0</v>
      </c>
      <c r="V105" s="5">
        <v>0</v>
      </c>
      <c r="W105" s="24">
        <f t="shared" si="6"/>
        <v>2.94</v>
      </c>
      <c r="X105" s="24">
        <f t="shared" si="7"/>
        <v>2.44</v>
      </c>
      <c r="Y105" s="3"/>
    </row>
    <row r="106" spans="1:25" ht="18" customHeight="1" x14ac:dyDescent="0.25">
      <c r="A106" s="1">
        <v>137</v>
      </c>
      <c r="B106" s="2" t="s">
        <v>171</v>
      </c>
      <c r="C106" s="2" t="s">
        <v>295</v>
      </c>
      <c r="D106" s="2" t="s">
        <v>75</v>
      </c>
      <c r="E106" s="2" t="s">
        <v>296</v>
      </c>
      <c r="F106" s="2" t="s">
        <v>29</v>
      </c>
      <c r="G106" s="2" t="s">
        <v>11</v>
      </c>
      <c r="H106" s="3">
        <v>0</v>
      </c>
      <c r="I106" s="3">
        <v>0</v>
      </c>
      <c r="J106" s="25">
        <f>Table2[[#This Row],[Non-self-coauthors 5-year Citation]]*0.5</f>
        <v>0</v>
      </c>
      <c r="K106" s="9">
        <v>0</v>
      </c>
      <c r="L106" s="10">
        <v>0</v>
      </c>
      <c r="M106" s="9">
        <v>0</v>
      </c>
      <c r="N106" s="4">
        <v>0</v>
      </c>
      <c r="O106" s="7">
        <v>0</v>
      </c>
      <c r="P106" s="3">
        <v>0</v>
      </c>
      <c r="Q106" s="3">
        <v>0</v>
      </c>
      <c r="R106" s="3">
        <v>8</v>
      </c>
      <c r="S106" s="5">
        <f>Table2[[#This Row],[تعداد داوری Johe]]+Table2[[#This Row],[تعداد داوری مجله دانشگاه]]+Table2[[#This Row],[تعداد داوری سلامت جامعه]]</f>
        <v>8</v>
      </c>
      <c r="T106" s="6">
        <f>Table2[[#This Row],[جمع تعداد داوری‌ها]]/4</f>
        <v>2</v>
      </c>
      <c r="U106" s="7">
        <v>2</v>
      </c>
      <c r="V106" s="5">
        <v>0</v>
      </c>
      <c r="W106" s="24">
        <f t="shared" si="6"/>
        <v>2</v>
      </c>
      <c r="X106" s="24">
        <f t="shared" si="7"/>
        <v>2</v>
      </c>
      <c r="Y106" s="3"/>
    </row>
    <row r="107" spans="1:25" ht="18" customHeight="1" x14ac:dyDescent="0.25">
      <c r="A107" s="1">
        <v>73</v>
      </c>
      <c r="B107" s="2" t="s">
        <v>182</v>
      </c>
      <c r="C107" s="2" t="s">
        <v>183</v>
      </c>
      <c r="D107" s="2" t="s">
        <v>8</v>
      </c>
      <c r="E107" s="2" t="s">
        <v>167</v>
      </c>
      <c r="F107" s="2" t="s">
        <v>10</v>
      </c>
      <c r="G107" s="2" t="s">
        <v>11</v>
      </c>
      <c r="H107" s="3">
        <v>5</v>
      </c>
      <c r="I107" s="3">
        <v>4</v>
      </c>
      <c r="J107" s="25">
        <f>Table2[[#This Row],[Non-self-coauthors 5-year Citation]]*0.5</f>
        <v>2</v>
      </c>
      <c r="K107" s="9">
        <v>0</v>
      </c>
      <c r="L107" s="10">
        <v>0</v>
      </c>
      <c r="M107" s="9">
        <v>0</v>
      </c>
      <c r="N107" s="4">
        <v>0</v>
      </c>
      <c r="O107" s="7">
        <v>0</v>
      </c>
      <c r="P107" s="3">
        <v>0</v>
      </c>
      <c r="Q107" s="3">
        <v>3</v>
      </c>
      <c r="R107" s="3">
        <v>0</v>
      </c>
      <c r="S107" s="5">
        <f>Table2[[#This Row],[تعداد داوری Johe]]+Table2[[#This Row],[تعداد داوری مجله دانشگاه]]+Table2[[#This Row],[تعداد داوری سلامت جامعه]]</f>
        <v>3</v>
      </c>
      <c r="T107" s="6">
        <f>Table2[[#This Row],[جمع تعداد داوری‌ها]]/4</f>
        <v>0.75</v>
      </c>
      <c r="U107" s="7">
        <v>0.75</v>
      </c>
      <c r="V107" s="5">
        <v>0</v>
      </c>
      <c r="W107" s="24">
        <f t="shared" si="6"/>
        <v>2.75</v>
      </c>
      <c r="X107" s="24">
        <f t="shared" si="7"/>
        <v>0.75</v>
      </c>
      <c r="Y107" s="3"/>
    </row>
    <row r="108" spans="1:25" ht="18" customHeight="1" x14ac:dyDescent="0.25">
      <c r="A108" s="1">
        <v>129</v>
      </c>
      <c r="B108" s="2" t="s">
        <v>281</v>
      </c>
      <c r="C108" s="2" t="s">
        <v>282</v>
      </c>
      <c r="D108" s="2" t="s">
        <v>40</v>
      </c>
      <c r="E108" s="2" t="s">
        <v>266</v>
      </c>
      <c r="F108" s="2" t="s">
        <v>10</v>
      </c>
      <c r="G108" s="2" t="s">
        <v>34</v>
      </c>
      <c r="H108" s="3">
        <v>0</v>
      </c>
      <c r="I108" s="3">
        <v>0</v>
      </c>
      <c r="J108" s="25">
        <f>Table2[[#This Row],[Non-self-coauthors 5-year Citation]]*0.5</f>
        <v>0</v>
      </c>
      <c r="K108" s="9">
        <v>0</v>
      </c>
      <c r="L108" s="10">
        <v>0</v>
      </c>
      <c r="M108" s="9">
        <v>0</v>
      </c>
      <c r="N108" s="4">
        <v>0</v>
      </c>
      <c r="O108" s="7">
        <v>0</v>
      </c>
      <c r="P108" s="3">
        <v>3</v>
      </c>
      <c r="Q108" s="3">
        <v>0</v>
      </c>
      <c r="R108" s="3">
        <v>0</v>
      </c>
      <c r="S108" s="5">
        <f>Table2[[#This Row],[تعداد داوری Johe]]+Table2[[#This Row],[تعداد داوری مجله دانشگاه]]+Table2[[#This Row],[تعداد داوری سلامت جامعه]]</f>
        <v>3</v>
      </c>
      <c r="T108" s="6">
        <f>Table2[[#This Row],[جمع تعداد داوری‌ها]]/4</f>
        <v>0.75</v>
      </c>
      <c r="U108" s="7">
        <v>0.75</v>
      </c>
      <c r="V108" s="5">
        <v>0</v>
      </c>
      <c r="W108" s="24">
        <f t="shared" si="6"/>
        <v>0.75</v>
      </c>
      <c r="X108" s="24">
        <f t="shared" si="7"/>
        <v>0.75</v>
      </c>
      <c r="Y108" s="3"/>
    </row>
    <row r="109" spans="1:25" ht="18" customHeight="1" x14ac:dyDescent="0.25">
      <c r="A109" s="1">
        <v>132</v>
      </c>
      <c r="B109" s="2" t="s">
        <v>229</v>
      </c>
      <c r="C109" s="2" t="s">
        <v>285</v>
      </c>
      <c r="D109" s="2" t="s">
        <v>75</v>
      </c>
      <c r="E109" s="2" t="s">
        <v>85</v>
      </c>
      <c r="F109" s="2" t="s">
        <v>29</v>
      </c>
      <c r="G109" s="2" t="s">
        <v>34</v>
      </c>
      <c r="H109" s="3">
        <v>0</v>
      </c>
      <c r="I109" s="3">
        <v>0</v>
      </c>
      <c r="J109" s="25">
        <f>Table2[[#This Row],[Non-self-coauthors 5-year Citation]]*0.5</f>
        <v>0</v>
      </c>
      <c r="K109" s="9">
        <v>0</v>
      </c>
      <c r="L109" s="10">
        <v>0</v>
      </c>
      <c r="M109" s="9">
        <v>0</v>
      </c>
      <c r="N109" s="4">
        <v>0</v>
      </c>
      <c r="O109" s="7">
        <v>0</v>
      </c>
      <c r="P109" s="3">
        <v>0</v>
      </c>
      <c r="Q109" s="3">
        <v>0</v>
      </c>
      <c r="R109" s="3">
        <v>2</v>
      </c>
      <c r="S109" s="5">
        <f>Table2[[#This Row],[تعداد داوری Johe]]+Table2[[#This Row],[تعداد داوری مجله دانشگاه]]+Table2[[#This Row],[تعداد داوری سلامت جامعه]]</f>
        <v>2</v>
      </c>
      <c r="T109" s="6">
        <f>Table2[[#This Row],[جمع تعداد داوری‌ها]]/4</f>
        <v>0.5</v>
      </c>
      <c r="U109" s="7">
        <v>0.5</v>
      </c>
      <c r="V109" s="5">
        <v>0</v>
      </c>
      <c r="W109" s="24">
        <f t="shared" si="6"/>
        <v>0.5</v>
      </c>
      <c r="X109" s="24">
        <f t="shared" si="7"/>
        <v>0.5</v>
      </c>
      <c r="Y109" s="3"/>
    </row>
    <row r="110" spans="1:25" ht="18" customHeight="1" x14ac:dyDescent="0.25">
      <c r="A110" s="1">
        <v>89</v>
      </c>
      <c r="B110" s="2" t="s">
        <v>211</v>
      </c>
      <c r="C110" s="2" t="s">
        <v>212</v>
      </c>
      <c r="D110" s="2" t="s">
        <v>40</v>
      </c>
      <c r="E110" s="2" t="s">
        <v>213</v>
      </c>
      <c r="F110" s="2" t="s">
        <v>10</v>
      </c>
      <c r="G110" s="2" t="s">
        <v>34</v>
      </c>
      <c r="H110" s="3">
        <v>0</v>
      </c>
      <c r="I110" s="3">
        <v>0</v>
      </c>
      <c r="J110" s="25">
        <f>Table2[[#This Row],[Non-self-coauthors 5-year Citation]]*0.5</f>
        <v>0</v>
      </c>
      <c r="K110" s="9">
        <v>0</v>
      </c>
      <c r="L110" s="10">
        <v>0</v>
      </c>
      <c r="M110" s="9">
        <v>0</v>
      </c>
      <c r="N110" s="4">
        <v>0</v>
      </c>
      <c r="O110" s="7">
        <v>0</v>
      </c>
      <c r="P110" s="3">
        <v>1</v>
      </c>
      <c r="Q110" s="3">
        <v>0</v>
      </c>
      <c r="R110" s="3">
        <v>0</v>
      </c>
      <c r="S110" s="5">
        <f>Table2[[#This Row],[تعداد داوری Johe]]+Table2[[#This Row],[تعداد داوری مجله دانشگاه]]+Table2[[#This Row],[تعداد داوری سلامت جامعه]]</f>
        <v>1</v>
      </c>
      <c r="T110" s="6">
        <f>Table2[[#This Row],[جمع تعداد داوری‌ها]]/4</f>
        <v>0.25</v>
      </c>
      <c r="U110" s="7">
        <v>0.25</v>
      </c>
      <c r="V110" s="5">
        <v>0</v>
      </c>
      <c r="W110" s="24">
        <f t="shared" si="6"/>
        <v>0.25</v>
      </c>
      <c r="X110" s="24">
        <f t="shared" si="7"/>
        <v>0.25</v>
      </c>
      <c r="Y110" s="3"/>
    </row>
    <row r="111" spans="1:25" ht="18" customHeight="1" x14ac:dyDescent="0.25">
      <c r="A111" s="1">
        <v>127</v>
      </c>
      <c r="B111" s="2" t="s">
        <v>276</v>
      </c>
      <c r="C111" s="2" t="s">
        <v>277</v>
      </c>
      <c r="D111" s="2" t="s">
        <v>8</v>
      </c>
      <c r="E111" s="2" t="s">
        <v>278</v>
      </c>
      <c r="F111" s="2" t="s">
        <v>10</v>
      </c>
      <c r="G111" s="2" t="s">
        <v>11</v>
      </c>
      <c r="H111" s="3">
        <v>0</v>
      </c>
      <c r="I111" s="3">
        <v>0</v>
      </c>
      <c r="J111" s="25">
        <f>Table2[[#This Row],[Non-self-coauthors 5-year Citation]]*0.5</f>
        <v>0</v>
      </c>
      <c r="K111" s="9">
        <v>0</v>
      </c>
      <c r="L111" s="10">
        <v>0</v>
      </c>
      <c r="M111" s="9">
        <v>0</v>
      </c>
      <c r="N111" s="4">
        <v>0</v>
      </c>
      <c r="O111" s="7">
        <v>0</v>
      </c>
      <c r="P111" s="3">
        <v>0</v>
      </c>
      <c r="Q111" s="3">
        <v>1</v>
      </c>
      <c r="R111" s="3">
        <v>0</v>
      </c>
      <c r="S111" s="5">
        <f>Table2[[#This Row],[تعداد داوری Johe]]+Table2[[#This Row],[تعداد داوری مجله دانشگاه]]+Table2[[#This Row],[تعداد داوری سلامت جامعه]]</f>
        <v>1</v>
      </c>
      <c r="T111" s="6">
        <f>Table2[[#This Row],[جمع تعداد داوری‌ها]]/4</f>
        <v>0.25</v>
      </c>
      <c r="U111" s="7">
        <v>0.25</v>
      </c>
      <c r="V111" s="5">
        <v>0</v>
      </c>
      <c r="W111" s="24">
        <f t="shared" si="6"/>
        <v>0.25</v>
      </c>
      <c r="X111" s="24">
        <f t="shared" si="7"/>
        <v>0.25</v>
      </c>
      <c r="Y111" s="3"/>
    </row>
    <row r="112" spans="1:25" ht="18" customHeight="1" x14ac:dyDescent="0.25">
      <c r="A112" s="1">
        <v>72</v>
      </c>
      <c r="B112" s="2" t="s">
        <v>64</v>
      </c>
      <c r="C112" s="2" t="s">
        <v>181</v>
      </c>
      <c r="D112" s="2" t="s">
        <v>8</v>
      </c>
      <c r="E112" s="2" t="s">
        <v>47</v>
      </c>
      <c r="F112" s="2" t="s">
        <v>29</v>
      </c>
      <c r="G112" s="2" t="s">
        <v>34</v>
      </c>
      <c r="H112" s="3">
        <v>4</v>
      </c>
      <c r="I112" s="3">
        <v>4</v>
      </c>
      <c r="J112" s="25">
        <f>Table2[[#This Row],[Non-self-coauthors 5-year Citation]]*0.5</f>
        <v>2</v>
      </c>
      <c r="K112" s="9">
        <v>0</v>
      </c>
      <c r="L112" s="10">
        <v>0</v>
      </c>
      <c r="M112" s="9">
        <v>0</v>
      </c>
      <c r="N112" s="4">
        <v>0</v>
      </c>
      <c r="O112" s="7">
        <v>0</v>
      </c>
      <c r="P112" s="3">
        <v>0</v>
      </c>
      <c r="Q112" s="3">
        <v>25</v>
      </c>
      <c r="R112" s="3">
        <v>0</v>
      </c>
      <c r="S112" s="5">
        <f>Table2[[#This Row],[تعداد داوری Johe]]+Table2[[#This Row],[تعداد داوری مجله دانشگاه]]+Table2[[#This Row],[تعداد داوری سلامت جامعه]]</f>
        <v>25</v>
      </c>
      <c r="T112" s="6">
        <f>Table2[[#This Row],[جمع تعداد داوری‌ها]]/4</f>
        <v>6.25</v>
      </c>
      <c r="U112" s="7">
        <v>0</v>
      </c>
      <c r="V112" s="5">
        <v>0</v>
      </c>
      <c r="W112" s="24">
        <f t="shared" si="6"/>
        <v>2</v>
      </c>
      <c r="X112" s="24">
        <f t="shared" si="7"/>
        <v>0</v>
      </c>
      <c r="Y112" s="3"/>
    </row>
    <row r="113" spans="1:25" ht="18" customHeight="1" x14ac:dyDescent="0.25">
      <c r="A113" s="1">
        <v>111</v>
      </c>
      <c r="B113" s="2" t="s">
        <v>248</v>
      </c>
      <c r="C113" s="2" t="s">
        <v>249</v>
      </c>
      <c r="D113" s="2" t="s">
        <v>75</v>
      </c>
      <c r="E113" s="2" t="s">
        <v>233</v>
      </c>
      <c r="F113" s="2" t="s">
        <v>29</v>
      </c>
      <c r="G113" s="2" t="s">
        <v>16</v>
      </c>
      <c r="H113" s="3">
        <v>0</v>
      </c>
      <c r="I113" s="3">
        <v>0</v>
      </c>
      <c r="J113" s="25">
        <f>Table2[[#This Row],[Non-self-coauthors 5-year Citation]]*0.5</f>
        <v>0</v>
      </c>
      <c r="K113" s="9">
        <v>0</v>
      </c>
      <c r="L113" s="10">
        <v>0</v>
      </c>
      <c r="M113" s="9">
        <v>0</v>
      </c>
      <c r="N113" s="4">
        <v>0</v>
      </c>
      <c r="O113" s="7">
        <v>0</v>
      </c>
      <c r="P113" s="3">
        <v>0</v>
      </c>
      <c r="Q113" s="3">
        <v>0</v>
      </c>
      <c r="R113" s="3">
        <v>0</v>
      </c>
      <c r="S113" s="5">
        <f>Table2[[#This Row],[تعداد داوری Johe]]+Table2[[#This Row],[تعداد داوری مجله دانشگاه]]+Table2[[#This Row],[تعداد داوری سلامت جامعه]]</f>
        <v>0</v>
      </c>
      <c r="T113" s="6">
        <f>Table2[[#This Row],[جمع تعداد داوری‌ها]]/4</f>
        <v>0</v>
      </c>
      <c r="U113" s="7">
        <v>0</v>
      </c>
      <c r="V113" s="5">
        <v>0</v>
      </c>
      <c r="W113" s="24">
        <f t="shared" si="6"/>
        <v>0</v>
      </c>
      <c r="X113" s="24">
        <f t="shared" si="7"/>
        <v>0</v>
      </c>
      <c r="Y113" s="3"/>
    </row>
    <row r="114" spans="1:25" ht="18" customHeight="1" x14ac:dyDescent="0.25">
      <c r="A114" s="1">
        <v>112</v>
      </c>
      <c r="B114" s="2" t="s">
        <v>45</v>
      </c>
      <c r="C114" s="2" t="s">
        <v>249</v>
      </c>
      <c r="D114" s="2" t="s">
        <v>75</v>
      </c>
      <c r="E114" s="2" t="s">
        <v>98</v>
      </c>
      <c r="F114" s="2" t="s">
        <v>29</v>
      </c>
      <c r="G114" s="2" t="s">
        <v>102</v>
      </c>
      <c r="H114" s="3">
        <v>0</v>
      </c>
      <c r="I114" s="3">
        <v>0</v>
      </c>
      <c r="J114" s="25">
        <f>Table2[[#This Row],[Non-self-coauthors 5-year Citation]]*0.5</f>
        <v>0</v>
      </c>
      <c r="K114" s="9">
        <v>0</v>
      </c>
      <c r="L114" s="10">
        <v>0</v>
      </c>
      <c r="M114" s="9">
        <v>0</v>
      </c>
      <c r="N114" s="4">
        <v>0</v>
      </c>
      <c r="O114" s="7">
        <v>0</v>
      </c>
      <c r="P114" s="3">
        <v>0</v>
      </c>
      <c r="Q114" s="3">
        <v>0</v>
      </c>
      <c r="R114" s="3">
        <v>0</v>
      </c>
      <c r="S114" s="5">
        <f>Table2[[#This Row],[تعداد داوری Johe]]+Table2[[#This Row],[تعداد داوری مجله دانشگاه]]+Table2[[#This Row],[تعداد داوری سلامت جامعه]]</f>
        <v>0</v>
      </c>
      <c r="T114" s="6">
        <f>Table2[[#This Row],[جمع تعداد داوری‌ها]]/4</f>
        <v>0</v>
      </c>
      <c r="U114" s="7">
        <v>0</v>
      </c>
      <c r="V114" s="5">
        <v>0</v>
      </c>
      <c r="W114" s="24">
        <f t="shared" si="6"/>
        <v>0</v>
      </c>
      <c r="X114" s="24">
        <f t="shared" si="7"/>
        <v>0</v>
      </c>
      <c r="Y114" s="3"/>
    </row>
    <row r="115" spans="1:25" ht="18" customHeight="1" x14ac:dyDescent="0.25">
      <c r="A115" s="1">
        <v>115</v>
      </c>
      <c r="B115" s="2" t="s">
        <v>254</v>
      </c>
      <c r="C115" s="2" t="s">
        <v>255</v>
      </c>
      <c r="D115" s="2" t="s">
        <v>8</v>
      </c>
      <c r="E115" s="2" t="s">
        <v>170</v>
      </c>
      <c r="F115" s="2" t="s">
        <v>10</v>
      </c>
      <c r="G115" s="2" t="s">
        <v>34</v>
      </c>
      <c r="H115" s="3">
        <v>0</v>
      </c>
      <c r="I115" s="3">
        <v>0</v>
      </c>
      <c r="J115" s="25">
        <f>Table2[[#This Row],[Non-self-coauthors 5-year Citation]]*0.5</f>
        <v>0</v>
      </c>
      <c r="K115" s="9">
        <v>0</v>
      </c>
      <c r="L115" s="10">
        <v>0</v>
      </c>
      <c r="M115" s="9">
        <v>0</v>
      </c>
      <c r="N115" s="4">
        <v>0</v>
      </c>
      <c r="O115" s="7">
        <v>0</v>
      </c>
      <c r="P115" s="3">
        <v>0</v>
      </c>
      <c r="Q115" s="3">
        <v>0</v>
      </c>
      <c r="R115" s="3">
        <v>0</v>
      </c>
      <c r="S115" s="5">
        <f>Table2[[#This Row],[تعداد داوری Johe]]+Table2[[#This Row],[تعداد داوری مجله دانشگاه]]+Table2[[#This Row],[تعداد داوری سلامت جامعه]]</f>
        <v>0</v>
      </c>
      <c r="T115" s="6">
        <f>Table2[[#This Row],[جمع تعداد داوری‌ها]]/4</f>
        <v>0</v>
      </c>
      <c r="U115" s="7">
        <v>0</v>
      </c>
      <c r="V115" s="5">
        <v>0</v>
      </c>
      <c r="W115" s="24">
        <f t="shared" si="6"/>
        <v>0</v>
      </c>
      <c r="X115" s="24">
        <f t="shared" si="7"/>
        <v>0</v>
      </c>
      <c r="Y115" s="3"/>
    </row>
    <row r="116" spans="1:25" ht="18" customHeight="1" x14ac:dyDescent="0.25">
      <c r="A116" s="1">
        <v>116</v>
      </c>
      <c r="B116" s="2" t="s">
        <v>30</v>
      </c>
      <c r="C116" s="2" t="s">
        <v>256</v>
      </c>
      <c r="D116" s="2" t="s">
        <v>8</v>
      </c>
      <c r="E116" s="2" t="s">
        <v>98</v>
      </c>
      <c r="F116" s="2" t="s">
        <v>10</v>
      </c>
      <c r="G116" s="2" t="s">
        <v>34</v>
      </c>
      <c r="H116" s="3">
        <v>0</v>
      </c>
      <c r="I116" s="3">
        <v>0</v>
      </c>
      <c r="J116" s="25">
        <f>Table2[[#This Row],[Non-self-coauthors 5-year Citation]]*0.5</f>
        <v>0</v>
      </c>
      <c r="K116" s="9">
        <v>0</v>
      </c>
      <c r="L116" s="10">
        <v>0</v>
      </c>
      <c r="M116" s="9">
        <v>0</v>
      </c>
      <c r="N116" s="4">
        <v>0</v>
      </c>
      <c r="O116" s="7">
        <v>0</v>
      </c>
      <c r="P116" s="3">
        <v>0</v>
      </c>
      <c r="Q116" s="3">
        <v>0</v>
      </c>
      <c r="R116" s="3">
        <v>0</v>
      </c>
      <c r="S116" s="5">
        <f>Table2[[#This Row],[تعداد داوری Johe]]+Table2[[#This Row],[تعداد داوری مجله دانشگاه]]+Table2[[#This Row],[تعداد داوری سلامت جامعه]]</f>
        <v>0</v>
      </c>
      <c r="T116" s="6">
        <f>Table2[[#This Row],[جمع تعداد داوری‌ها]]/4</f>
        <v>0</v>
      </c>
      <c r="U116" s="7">
        <v>0</v>
      </c>
      <c r="V116" s="5">
        <v>0</v>
      </c>
      <c r="W116" s="24">
        <f t="shared" si="6"/>
        <v>0</v>
      </c>
      <c r="X116" s="24">
        <f t="shared" si="7"/>
        <v>0</v>
      </c>
      <c r="Y116" s="3"/>
    </row>
    <row r="117" spans="1:25" ht="18" customHeight="1" x14ac:dyDescent="0.25">
      <c r="A117" s="1">
        <v>117</v>
      </c>
      <c r="B117" s="2" t="s">
        <v>257</v>
      </c>
      <c r="C117" s="2" t="s">
        <v>258</v>
      </c>
      <c r="D117" s="2" t="s">
        <v>75</v>
      </c>
      <c r="E117" s="2" t="s">
        <v>233</v>
      </c>
      <c r="F117" s="2" t="s">
        <v>29</v>
      </c>
      <c r="G117" s="2" t="s">
        <v>11</v>
      </c>
      <c r="H117" s="3">
        <v>0</v>
      </c>
      <c r="I117" s="3">
        <v>0</v>
      </c>
      <c r="J117" s="25">
        <f>Table2[[#This Row],[Non-self-coauthors 5-year Citation]]*0.5</f>
        <v>0</v>
      </c>
      <c r="K117" s="9">
        <v>0</v>
      </c>
      <c r="L117" s="10">
        <v>0</v>
      </c>
      <c r="M117" s="9">
        <v>0</v>
      </c>
      <c r="N117" s="4">
        <v>0</v>
      </c>
      <c r="O117" s="7">
        <v>0</v>
      </c>
      <c r="P117" s="3">
        <v>0</v>
      </c>
      <c r="Q117" s="3">
        <v>0</v>
      </c>
      <c r="R117" s="3">
        <v>0</v>
      </c>
      <c r="S117" s="5">
        <f>Table2[[#This Row],[تعداد داوری Johe]]+Table2[[#This Row],[تعداد داوری مجله دانشگاه]]+Table2[[#This Row],[تعداد داوری سلامت جامعه]]</f>
        <v>0</v>
      </c>
      <c r="T117" s="6">
        <f>Table2[[#This Row],[جمع تعداد داوری‌ها]]/4</f>
        <v>0</v>
      </c>
      <c r="U117" s="7">
        <v>0</v>
      </c>
      <c r="V117" s="5">
        <v>0</v>
      </c>
      <c r="W117" s="24">
        <f t="shared" si="6"/>
        <v>0</v>
      </c>
      <c r="X117" s="24">
        <f t="shared" si="7"/>
        <v>0</v>
      </c>
      <c r="Y117" s="3"/>
    </row>
    <row r="118" spans="1:25" ht="18" customHeight="1" x14ac:dyDescent="0.25">
      <c r="A118" s="1">
        <v>118</v>
      </c>
      <c r="B118" s="2" t="s">
        <v>259</v>
      </c>
      <c r="C118" s="2" t="s">
        <v>260</v>
      </c>
      <c r="D118" s="2" t="s">
        <v>8</v>
      </c>
      <c r="E118" s="2" t="s">
        <v>261</v>
      </c>
      <c r="F118" s="2" t="s">
        <v>10</v>
      </c>
      <c r="G118" s="2" t="s">
        <v>34</v>
      </c>
      <c r="H118" s="3">
        <v>0</v>
      </c>
      <c r="I118" s="3">
        <v>0</v>
      </c>
      <c r="J118" s="25">
        <f>Table2[[#This Row],[Non-self-coauthors 5-year Citation]]*0.5</f>
        <v>0</v>
      </c>
      <c r="K118" s="9">
        <v>0</v>
      </c>
      <c r="L118" s="10">
        <v>0</v>
      </c>
      <c r="M118" s="9">
        <v>0</v>
      </c>
      <c r="N118" s="4">
        <v>0</v>
      </c>
      <c r="O118" s="7">
        <v>0</v>
      </c>
      <c r="P118" s="3">
        <v>0</v>
      </c>
      <c r="Q118" s="3">
        <v>0</v>
      </c>
      <c r="R118" s="3">
        <v>0</v>
      </c>
      <c r="S118" s="5">
        <f>Table2[[#This Row],[تعداد داوری Johe]]+Table2[[#This Row],[تعداد داوری مجله دانشگاه]]+Table2[[#This Row],[تعداد داوری سلامت جامعه]]</f>
        <v>0</v>
      </c>
      <c r="T118" s="6">
        <f>Table2[[#This Row],[جمع تعداد داوری‌ها]]/4</f>
        <v>0</v>
      </c>
      <c r="U118" s="7">
        <v>0</v>
      </c>
      <c r="V118" s="5">
        <v>0</v>
      </c>
      <c r="W118" s="24">
        <f t="shared" si="6"/>
        <v>0</v>
      </c>
      <c r="X118" s="24">
        <f t="shared" si="7"/>
        <v>0</v>
      </c>
      <c r="Y118" s="3"/>
    </row>
    <row r="119" spans="1:25" ht="18" customHeight="1" x14ac:dyDescent="0.25">
      <c r="A119" s="1">
        <v>114</v>
      </c>
      <c r="B119" s="2" t="s">
        <v>252</v>
      </c>
      <c r="C119" s="2" t="s">
        <v>253</v>
      </c>
      <c r="D119" s="2" t="s">
        <v>8</v>
      </c>
      <c r="E119" s="2" t="s">
        <v>131</v>
      </c>
      <c r="F119" s="2" t="s">
        <v>10</v>
      </c>
      <c r="G119" s="2" t="s">
        <v>11</v>
      </c>
      <c r="H119" s="3">
        <v>0</v>
      </c>
      <c r="I119" s="3">
        <v>0</v>
      </c>
      <c r="J119" s="25">
        <f>Table2[[#This Row],[Non-self-coauthors 5-year Citation]]*0.5</f>
        <v>0</v>
      </c>
      <c r="K119" s="9">
        <v>0</v>
      </c>
      <c r="L119" s="10">
        <v>0</v>
      </c>
      <c r="M119" s="9">
        <v>0</v>
      </c>
      <c r="N119" s="4">
        <v>0</v>
      </c>
      <c r="O119" s="7">
        <v>0</v>
      </c>
      <c r="P119" s="3">
        <v>0</v>
      </c>
      <c r="Q119" s="3">
        <v>0</v>
      </c>
      <c r="R119" s="3">
        <v>0</v>
      </c>
      <c r="S119" s="5">
        <f>Table2[[#This Row],[تعداد داوری Johe]]+Table2[[#This Row],[تعداد داوری مجله دانشگاه]]+Table2[[#This Row],[تعداد داوری سلامت جامعه]]</f>
        <v>0</v>
      </c>
      <c r="T119" s="6">
        <f>Table2[[#This Row],[جمع تعداد داوری‌ها]]/4</f>
        <v>0</v>
      </c>
      <c r="U119" s="7">
        <v>0</v>
      </c>
      <c r="V119" s="5">
        <v>0</v>
      </c>
      <c r="W119" s="24">
        <f t="shared" si="6"/>
        <v>0</v>
      </c>
      <c r="X119" s="24">
        <f t="shared" si="7"/>
        <v>0</v>
      </c>
      <c r="Y119" s="3"/>
    </row>
    <row r="120" spans="1:25" ht="18" customHeight="1" x14ac:dyDescent="0.25">
      <c r="A120" s="1">
        <v>26</v>
      </c>
      <c r="B120" s="2" t="s">
        <v>83</v>
      </c>
      <c r="C120" s="2" t="s">
        <v>84</v>
      </c>
      <c r="D120" s="2" t="s">
        <v>8</v>
      </c>
      <c r="E120" s="2" t="s">
        <v>63</v>
      </c>
      <c r="F120" s="2" t="s">
        <v>10</v>
      </c>
      <c r="G120" s="2" t="s">
        <v>16</v>
      </c>
      <c r="H120" s="3">
        <v>49</v>
      </c>
      <c r="I120" s="3">
        <v>28</v>
      </c>
      <c r="J120" s="25">
        <f>Table2[[#This Row],[Non-self-coauthors 5-year Citation]]*0.5</f>
        <v>14</v>
      </c>
      <c r="K120" s="9">
        <v>0</v>
      </c>
      <c r="L120" s="10">
        <v>0</v>
      </c>
      <c r="M120" s="9">
        <v>0</v>
      </c>
      <c r="N120" s="4">
        <v>0</v>
      </c>
      <c r="O120" s="7">
        <v>0</v>
      </c>
      <c r="P120" s="3">
        <v>0</v>
      </c>
      <c r="Q120" s="3">
        <v>0</v>
      </c>
      <c r="R120" s="3">
        <v>0</v>
      </c>
      <c r="S120" s="5">
        <f>Table2[[#This Row],[تعداد داوری Johe]]+Table2[[#This Row],[تعداد داوری مجله دانشگاه]]+Table2[[#This Row],[تعداد داوری سلامت جامعه]]</f>
        <v>0</v>
      </c>
      <c r="T120" s="6">
        <f>Table2[[#This Row],[جمع تعداد داوری‌ها]]/4</f>
        <v>0</v>
      </c>
      <c r="U120" s="7">
        <v>0</v>
      </c>
      <c r="V120" s="5">
        <v>0</v>
      </c>
      <c r="W120" s="24">
        <f t="shared" si="6"/>
        <v>14</v>
      </c>
      <c r="X120" s="24">
        <f t="shared" si="7"/>
        <v>0</v>
      </c>
      <c r="Y120" s="3"/>
    </row>
    <row r="121" spans="1:25" ht="18" customHeight="1" x14ac:dyDescent="0.25">
      <c r="A121" s="1">
        <v>104</v>
      </c>
      <c r="B121" s="2" t="s">
        <v>237</v>
      </c>
      <c r="C121" s="2" t="s">
        <v>238</v>
      </c>
      <c r="D121" s="2" t="s">
        <v>8</v>
      </c>
      <c r="E121" s="2" t="s">
        <v>187</v>
      </c>
      <c r="F121" s="2" t="s">
        <v>10</v>
      </c>
      <c r="G121" s="2" t="s">
        <v>34</v>
      </c>
      <c r="H121" s="3">
        <v>0</v>
      </c>
      <c r="I121" s="3">
        <v>0</v>
      </c>
      <c r="J121" s="25">
        <f>Table2[[#This Row],[Non-self-coauthors 5-year Citation]]*0.5</f>
        <v>0</v>
      </c>
      <c r="K121" s="9">
        <v>0</v>
      </c>
      <c r="L121" s="10">
        <v>0</v>
      </c>
      <c r="M121" s="9">
        <v>0</v>
      </c>
      <c r="N121" s="4">
        <v>0</v>
      </c>
      <c r="O121" s="7">
        <v>0</v>
      </c>
      <c r="P121" s="3">
        <v>0</v>
      </c>
      <c r="Q121" s="3">
        <v>0</v>
      </c>
      <c r="R121" s="3">
        <v>0</v>
      </c>
      <c r="S121" s="5">
        <f>Table2[[#This Row],[تعداد داوری Johe]]+Table2[[#This Row],[تعداد داوری مجله دانشگاه]]+Table2[[#This Row],[تعداد داوری سلامت جامعه]]</f>
        <v>0</v>
      </c>
      <c r="T121" s="6">
        <f>Table2[[#This Row],[جمع تعداد داوری‌ها]]/4</f>
        <v>0</v>
      </c>
      <c r="U121" s="7">
        <v>0</v>
      </c>
      <c r="V121" s="5">
        <v>0</v>
      </c>
      <c r="W121" s="24">
        <f t="shared" si="6"/>
        <v>0</v>
      </c>
      <c r="X121" s="24">
        <f t="shared" si="7"/>
        <v>0</v>
      </c>
      <c r="Y121" s="3"/>
    </row>
    <row r="122" spans="1:25" ht="18" customHeight="1" x14ac:dyDescent="0.25">
      <c r="A122" s="1">
        <v>120</v>
      </c>
      <c r="B122" s="2" t="s">
        <v>264</v>
      </c>
      <c r="C122" s="2" t="s">
        <v>265</v>
      </c>
      <c r="D122" s="2" t="s">
        <v>40</v>
      </c>
      <c r="E122" s="2" t="s">
        <v>266</v>
      </c>
      <c r="F122" s="2" t="s">
        <v>10</v>
      </c>
      <c r="G122" s="2" t="s">
        <v>34</v>
      </c>
      <c r="H122" s="3">
        <v>0</v>
      </c>
      <c r="I122" s="3">
        <v>0</v>
      </c>
      <c r="J122" s="25">
        <f>Table2[[#This Row],[Non-self-coauthors 5-year Citation]]*0.5</f>
        <v>0</v>
      </c>
      <c r="K122" s="9">
        <v>0</v>
      </c>
      <c r="L122" s="10">
        <v>0</v>
      </c>
      <c r="M122" s="9">
        <v>0</v>
      </c>
      <c r="N122" s="4">
        <v>0</v>
      </c>
      <c r="O122" s="7">
        <v>0</v>
      </c>
      <c r="P122" s="3">
        <v>0</v>
      </c>
      <c r="Q122" s="3">
        <v>0</v>
      </c>
      <c r="R122" s="3">
        <v>0</v>
      </c>
      <c r="S122" s="5">
        <f>Table2[[#This Row],[تعداد داوری Johe]]+Table2[[#This Row],[تعداد داوری مجله دانشگاه]]+Table2[[#This Row],[تعداد داوری سلامت جامعه]]</f>
        <v>0</v>
      </c>
      <c r="T122" s="6">
        <f>Table2[[#This Row],[جمع تعداد داوری‌ها]]/4</f>
        <v>0</v>
      </c>
      <c r="U122" s="7">
        <v>0</v>
      </c>
      <c r="V122" s="5">
        <v>0</v>
      </c>
      <c r="W122" s="24">
        <f t="shared" si="6"/>
        <v>0</v>
      </c>
      <c r="X122" s="24">
        <f t="shared" si="7"/>
        <v>0</v>
      </c>
      <c r="Y122" s="3"/>
    </row>
    <row r="123" spans="1:25" ht="18" customHeight="1" x14ac:dyDescent="0.25">
      <c r="A123" s="1">
        <v>121</v>
      </c>
      <c r="B123" s="2" t="s">
        <v>267</v>
      </c>
      <c r="C123" s="2" t="s">
        <v>268</v>
      </c>
      <c r="D123" s="2" t="s">
        <v>8</v>
      </c>
      <c r="E123" s="2" t="s">
        <v>261</v>
      </c>
      <c r="F123" s="2" t="s">
        <v>10</v>
      </c>
      <c r="G123" s="2" t="s">
        <v>34</v>
      </c>
      <c r="H123" s="3">
        <v>0</v>
      </c>
      <c r="I123" s="3">
        <v>0</v>
      </c>
      <c r="J123" s="25">
        <f>Table2[[#This Row],[Non-self-coauthors 5-year Citation]]*0.5</f>
        <v>0</v>
      </c>
      <c r="K123" s="9">
        <v>0</v>
      </c>
      <c r="L123" s="10">
        <v>0</v>
      </c>
      <c r="M123" s="9">
        <v>0</v>
      </c>
      <c r="N123" s="4">
        <v>0</v>
      </c>
      <c r="O123" s="7">
        <v>0</v>
      </c>
      <c r="P123" s="3">
        <v>0</v>
      </c>
      <c r="Q123" s="3">
        <v>0</v>
      </c>
      <c r="R123" s="3">
        <v>0</v>
      </c>
      <c r="S123" s="5">
        <f>Table2[[#This Row],[تعداد داوری Johe]]+Table2[[#This Row],[تعداد داوری مجله دانشگاه]]+Table2[[#This Row],[تعداد داوری سلامت جامعه]]</f>
        <v>0</v>
      </c>
      <c r="T123" s="6">
        <f>Table2[[#This Row],[جمع تعداد داوری‌ها]]/4</f>
        <v>0</v>
      </c>
      <c r="U123" s="7">
        <v>0</v>
      </c>
      <c r="V123" s="5">
        <v>0</v>
      </c>
      <c r="W123" s="24">
        <f t="shared" si="6"/>
        <v>0</v>
      </c>
      <c r="X123" s="24">
        <f t="shared" si="7"/>
        <v>0</v>
      </c>
      <c r="Y123" s="3"/>
    </row>
    <row r="124" spans="1:25" ht="18" customHeight="1" x14ac:dyDescent="0.25">
      <c r="A124" s="1">
        <v>109</v>
      </c>
      <c r="B124" s="2" t="s">
        <v>244</v>
      </c>
      <c r="C124" s="2" t="s">
        <v>245</v>
      </c>
      <c r="D124" s="2" t="s">
        <v>8</v>
      </c>
      <c r="E124" s="2" t="s">
        <v>98</v>
      </c>
      <c r="F124" s="2" t="s">
        <v>10</v>
      </c>
      <c r="G124" s="2" t="s">
        <v>34</v>
      </c>
      <c r="H124" s="3">
        <v>0</v>
      </c>
      <c r="I124" s="3">
        <v>0</v>
      </c>
      <c r="J124" s="25">
        <f>Table2[[#This Row],[Non-self-coauthors 5-year Citation]]*0.5</f>
        <v>0</v>
      </c>
      <c r="K124" s="9">
        <v>0</v>
      </c>
      <c r="L124" s="10">
        <v>0</v>
      </c>
      <c r="M124" s="9">
        <v>0</v>
      </c>
      <c r="N124" s="4">
        <v>0</v>
      </c>
      <c r="O124" s="7">
        <v>0</v>
      </c>
      <c r="P124" s="3">
        <v>0</v>
      </c>
      <c r="Q124" s="3">
        <v>0</v>
      </c>
      <c r="R124" s="3">
        <v>0</v>
      </c>
      <c r="S124" s="5">
        <f>Table2[[#This Row],[تعداد داوری Johe]]+Table2[[#This Row],[تعداد داوری مجله دانشگاه]]+Table2[[#This Row],[تعداد داوری سلامت جامعه]]</f>
        <v>0</v>
      </c>
      <c r="T124" s="6">
        <f>Table2[[#This Row],[جمع تعداد داوری‌ها]]/4</f>
        <v>0</v>
      </c>
      <c r="U124" s="7">
        <v>0</v>
      </c>
      <c r="V124" s="5">
        <v>0</v>
      </c>
      <c r="W124" s="24">
        <f t="shared" si="6"/>
        <v>0</v>
      </c>
      <c r="X124" s="24">
        <f t="shared" si="7"/>
        <v>0</v>
      </c>
      <c r="Y124" s="3"/>
    </row>
    <row r="125" spans="1:25" ht="18" customHeight="1" x14ac:dyDescent="0.25">
      <c r="A125" s="1">
        <v>107</v>
      </c>
      <c r="B125" s="2" t="s">
        <v>24</v>
      </c>
      <c r="C125" s="2" t="s">
        <v>242</v>
      </c>
      <c r="D125" s="2" t="s">
        <v>8</v>
      </c>
      <c r="E125" s="2" t="s">
        <v>139</v>
      </c>
      <c r="F125" s="2" t="s">
        <v>10</v>
      </c>
      <c r="G125" s="2" t="s">
        <v>34</v>
      </c>
      <c r="H125" s="3">
        <v>0</v>
      </c>
      <c r="I125" s="3">
        <v>0</v>
      </c>
      <c r="J125" s="25">
        <f>Table2[[#This Row],[Non-self-coauthors 5-year Citation]]*0.5</f>
        <v>0</v>
      </c>
      <c r="K125" s="9">
        <v>0</v>
      </c>
      <c r="L125" s="10">
        <v>0</v>
      </c>
      <c r="M125" s="9">
        <v>0</v>
      </c>
      <c r="N125" s="4">
        <v>0</v>
      </c>
      <c r="O125" s="7">
        <v>0</v>
      </c>
      <c r="P125" s="3">
        <v>0</v>
      </c>
      <c r="Q125" s="3">
        <v>0</v>
      </c>
      <c r="R125" s="3">
        <v>0</v>
      </c>
      <c r="S125" s="5">
        <f>Table2[[#This Row],[تعداد داوری Johe]]+Table2[[#This Row],[تعداد داوری مجله دانشگاه]]+Table2[[#This Row],[تعداد داوری سلامت جامعه]]</f>
        <v>0</v>
      </c>
      <c r="T125" s="6">
        <f>Table2[[#This Row],[جمع تعداد داوری‌ها]]/4</f>
        <v>0</v>
      </c>
      <c r="U125" s="7">
        <v>0</v>
      </c>
      <c r="V125" s="5">
        <v>0</v>
      </c>
      <c r="W125" s="24">
        <f t="shared" si="6"/>
        <v>0</v>
      </c>
      <c r="X125" s="24">
        <f t="shared" si="7"/>
        <v>0</v>
      </c>
      <c r="Y125" s="3"/>
    </row>
    <row r="126" spans="1:25" ht="18" customHeight="1" x14ac:dyDescent="0.25">
      <c r="A126" s="1">
        <v>138</v>
      </c>
      <c r="B126" s="2" t="s">
        <v>297</v>
      </c>
      <c r="C126" s="2" t="s">
        <v>298</v>
      </c>
      <c r="D126" s="2" t="s">
        <v>8</v>
      </c>
      <c r="E126" s="2" t="s">
        <v>261</v>
      </c>
      <c r="F126" s="2" t="s">
        <v>10</v>
      </c>
      <c r="G126" s="2"/>
      <c r="H126" s="3">
        <v>0</v>
      </c>
      <c r="I126" s="3">
        <v>0</v>
      </c>
      <c r="J126" s="25">
        <f>Table2[[#This Row],[Non-self-coauthors 5-year Citation]]*0.5</f>
        <v>0</v>
      </c>
      <c r="K126" s="9">
        <v>0</v>
      </c>
      <c r="L126" s="10">
        <v>0</v>
      </c>
      <c r="M126" s="9">
        <v>0</v>
      </c>
      <c r="N126" s="10">
        <v>0</v>
      </c>
      <c r="O126" s="7">
        <v>0</v>
      </c>
      <c r="P126" s="3">
        <v>0</v>
      </c>
      <c r="Q126" s="3">
        <v>0</v>
      </c>
      <c r="R126" s="3">
        <v>0</v>
      </c>
      <c r="S126" s="5">
        <f>Table2[[#This Row],[تعداد داوری Johe]]+Table2[[#This Row],[تعداد داوری مجله دانشگاه]]+Table2[[#This Row],[تعداد داوری سلامت جامعه]]</f>
        <v>0</v>
      </c>
      <c r="T126" s="6">
        <f>Table2[[#This Row],[جمع تعداد داوری‌ها]]/4</f>
        <v>0</v>
      </c>
      <c r="U126" s="7">
        <v>0</v>
      </c>
      <c r="V126" s="5">
        <v>0</v>
      </c>
      <c r="W126" s="24">
        <f t="shared" si="6"/>
        <v>0</v>
      </c>
      <c r="X126" s="24">
        <f t="shared" si="7"/>
        <v>0</v>
      </c>
      <c r="Y126" s="3"/>
    </row>
    <row r="127" spans="1:25" ht="18" customHeight="1" x14ac:dyDescent="0.25">
      <c r="A127" s="1">
        <v>141</v>
      </c>
      <c r="B127" s="2" t="s">
        <v>64</v>
      </c>
      <c r="C127" s="2" t="s">
        <v>301</v>
      </c>
      <c r="D127" s="2" t="s">
        <v>40</v>
      </c>
      <c r="E127" s="2" t="s">
        <v>302</v>
      </c>
      <c r="F127" s="2" t="s">
        <v>10</v>
      </c>
      <c r="G127" s="2" t="s">
        <v>16</v>
      </c>
      <c r="H127" s="3">
        <v>0</v>
      </c>
      <c r="I127" s="3">
        <v>0</v>
      </c>
      <c r="J127" s="25">
        <f>Table2[[#This Row],[Non-self-coauthors 5-year Citation]]*0.5</f>
        <v>0</v>
      </c>
      <c r="K127" s="9">
        <v>0</v>
      </c>
      <c r="L127" s="10">
        <v>0</v>
      </c>
      <c r="M127" s="9">
        <v>0</v>
      </c>
      <c r="N127" s="4">
        <v>0</v>
      </c>
      <c r="O127" s="7">
        <v>0</v>
      </c>
      <c r="P127" s="3">
        <v>0</v>
      </c>
      <c r="Q127" s="3">
        <v>0</v>
      </c>
      <c r="R127" s="3">
        <v>0</v>
      </c>
      <c r="S127" s="5">
        <f>Table2[[#This Row],[تعداد داوری Johe]]+Table2[[#This Row],[تعداد داوری مجله دانشگاه]]+Table2[[#This Row],[تعداد داوری سلامت جامعه]]</f>
        <v>0</v>
      </c>
      <c r="T127" s="6">
        <f>Table2[[#This Row],[جمع تعداد داوری‌ها]]/4</f>
        <v>0</v>
      </c>
      <c r="U127" s="7">
        <v>0</v>
      </c>
      <c r="V127" s="5">
        <v>0</v>
      </c>
      <c r="W127" s="24">
        <f t="shared" si="6"/>
        <v>0</v>
      </c>
      <c r="X127" s="24">
        <f t="shared" si="7"/>
        <v>0</v>
      </c>
      <c r="Y127" s="3"/>
    </row>
    <row r="128" spans="1:25" ht="18" customHeight="1" x14ac:dyDescent="0.25">
      <c r="A128" s="1">
        <v>110</v>
      </c>
      <c r="B128" s="2" t="s">
        <v>6</v>
      </c>
      <c r="C128" s="2" t="s">
        <v>246</v>
      </c>
      <c r="D128" s="2" t="s">
        <v>8</v>
      </c>
      <c r="E128" s="2" t="s">
        <v>247</v>
      </c>
      <c r="F128" s="2" t="s">
        <v>10</v>
      </c>
      <c r="G128" s="2" t="s">
        <v>34</v>
      </c>
      <c r="H128" s="3">
        <v>0</v>
      </c>
      <c r="I128" s="3">
        <v>0</v>
      </c>
      <c r="J128" s="25">
        <f>Table2[[#This Row],[Non-self-coauthors 5-year Citation]]*0.5</f>
        <v>0</v>
      </c>
      <c r="K128" s="9">
        <v>0</v>
      </c>
      <c r="L128" s="10">
        <v>0</v>
      </c>
      <c r="M128" s="9">
        <v>0</v>
      </c>
      <c r="N128" s="4">
        <v>0</v>
      </c>
      <c r="O128" s="7">
        <v>0</v>
      </c>
      <c r="P128" s="3">
        <v>0</v>
      </c>
      <c r="Q128" s="3">
        <v>0</v>
      </c>
      <c r="R128" s="3">
        <v>0</v>
      </c>
      <c r="S128" s="5">
        <f>Table2[[#This Row],[تعداد داوری Johe]]+Table2[[#This Row],[تعداد داوری مجله دانشگاه]]+Table2[[#This Row],[تعداد داوری سلامت جامعه]]</f>
        <v>0</v>
      </c>
      <c r="T128" s="6">
        <f>Table2[[#This Row],[جمع تعداد داوری‌ها]]/4</f>
        <v>0</v>
      </c>
      <c r="U128" s="7">
        <v>0</v>
      </c>
      <c r="V128" s="5">
        <v>0</v>
      </c>
      <c r="W128" s="24">
        <f t="shared" si="6"/>
        <v>0</v>
      </c>
      <c r="X128" s="24">
        <f t="shared" si="7"/>
        <v>0</v>
      </c>
      <c r="Y128" s="3"/>
    </row>
    <row r="129" spans="1:25" ht="18" customHeight="1" x14ac:dyDescent="0.25">
      <c r="A129" s="1">
        <v>108</v>
      </c>
      <c r="B129" s="2" t="s">
        <v>171</v>
      </c>
      <c r="C129" s="2" t="s">
        <v>243</v>
      </c>
      <c r="D129" s="2" t="s">
        <v>8</v>
      </c>
      <c r="E129" s="2" t="s">
        <v>98</v>
      </c>
      <c r="F129" s="2" t="s">
        <v>10</v>
      </c>
      <c r="G129" s="2" t="s">
        <v>11</v>
      </c>
      <c r="H129" s="3">
        <v>0</v>
      </c>
      <c r="I129" s="3">
        <v>0</v>
      </c>
      <c r="J129" s="25">
        <f>Table2[[#This Row],[Non-self-coauthors 5-year Citation]]*0.5</f>
        <v>0</v>
      </c>
      <c r="K129" s="9">
        <v>0</v>
      </c>
      <c r="L129" s="10">
        <v>0</v>
      </c>
      <c r="M129" s="9">
        <v>0</v>
      </c>
      <c r="N129" s="4">
        <v>0</v>
      </c>
      <c r="O129" s="7">
        <v>0</v>
      </c>
      <c r="P129" s="3">
        <v>0</v>
      </c>
      <c r="Q129" s="3">
        <v>0</v>
      </c>
      <c r="R129" s="3">
        <v>0</v>
      </c>
      <c r="S129" s="5">
        <f>Table2[[#This Row],[تعداد داوری Johe]]+Table2[[#This Row],[تعداد داوری مجله دانشگاه]]+Table2[[#This Row],[تعداد داوری سلامت جامعه]]</f>
        <v>0</v>
      </c>
      <c r="T129" s="6">
        <f>Table2[[#This Row],[جمع تعداد داوری‌ها]]/4</f>
        <v>0</v>
      </c>
      <c r="U129" s="7">
        <v>0</v>
      </c>
      <c r="V129" s="5">
        <v>0</v>
      </c>
      <c r="W129" s="24">
        <f t="shared" si="6"/>
        <v>0</v>
      </c>
      <c r="X129" s="24">
        <f t="shared" si="7"/>
        <v>0</v>
      </c>
      <c r="Y129" s="3"/>
    </row>
    <row r="130" spans="1:25" ht="18" customHeight="1" x14ac:dyDescent="0.25">
      <c r="A130" s="1">
        <v>101</v>
      </c>
      <c r="B130" s="2" t="s">
        <v>223</v>
      </c>
      <c r="C130" s="2" t="s">
        <v>231</v>
      </c>
      <c r="D130" s="2" t="s">
        <v>8</v>
      </c>
      <c r="E130" s="2" t="s">
        <v>63</v>
      </c>
      <c r="F130" s="2" t="s">
        <v>10</v>
      </c>
      <c r="G130" s="2" t="s">
        <v>34</v>
      </c>
      <c r="H130" s="3">
        <v>0</v>
      </c>
      <c r="I130" s="3">
        <v>0</v>
      </c>
      <c r="J130" s="25">
        <f>Table2[[#This Row],[Non-self-coauthors 5-year Citation]]*0.5</f>
        <v>0</v>
      </c>
      <c r="K130" s="9">
        <v>0</v>
      </c>
      <c r="L130" s="10">
        <v>0</v>
      </c>
      <c r="M130" s="9">
        <v>0</v>
      </c>
      <c r="N130" s="4">
        <v>0</v>
      </c>
      <c r="O130" s="7">
        <v>0</v>
      </c>
      <c r="P130" s="3">
        <v>0</v>
      </c>
      <c r="Q130" s="3">
        <v>0</v>
      </c>
      <c r="R130" s="3">
        <v>0</v>
      </c>
      <c r="S130" s="5">
        <f>Table2[[#This Row],[تعداد داوری Johe]]+Table2[[#This Row],[تعداد داوری مجله دانشگاه]]+Table2[[#This Row],[تعداد داوری سلامت جامعه]]</f>
        <v>0</v>
      </c>
      <c r="T130" s="6">
        <f>Table2[[#This Row],[جمع تعداد داوری‌ها]]/4</f>
        <v>0</v>
      </c>
      <c r="U130" s="7">
        <v>0</v>
      </c>
      <c r="V130" s="5">
        <v>0</v>
      </c>
      <c r="W130" s="24">
        <f t="shared" ref="W130:W161" si="8">J130+L130+N130+U130+V130</f>
        <v>0</v>
      </c>
      <c r="X130" s="24">
        <f t="shared" ref="X130:X161" si="9">L130+N130+U130+V130</f>
        <v>0</v>
      </c>
      <c r="Y130" s="3"/>
    </row>
    <row r="131" spans="1:25" ht="18" customHeight="1" x14ac:dyDescent="0.25">
      <c r="A131" s="1">
        <v>102</v>
      </c>
      <c r="B131" s="2" t="s">
        <v>105</v>
      </c>
      <c r="C131" s="2" t="s">
        <v>232</v>
      </c>
      <c r="D131" s="2" t="s">
        <v>75</v>
      </c>
      <c r="E131" s="2" t="s">
        <v>233</v>
      </c>
      <c r="F131" s="2" t="s">
        <v>29</v>
      </c>
      <c r="G131" s="2" t="s">
        <v>11</v>
      </c>
      <c r="H131" s="3">
        <v>0</v>
      </c>
      <c r="I131" s="3">
        <v>0</v>
      </c>
      <c r="J131" s="25">
        <f>Table2[[#This Row],[Non-self-coauthors 5-year Citation]]*0.5</f>
        <v>0</v>
      </c>
      <c r="K131" s="9">
        <v>0</v>
      </c>
      <c r="L131" s="10">
        <v>0</v>
      </c>
      <c r="M131" s="9">
        <v>0</v>
      </c>
      <c r="N131" s="4">
        <v>0</v>
      </c>
      <c r="O131" s="7">
        <v>0</v>
      </c>
      <c r="P131" s="3">
        <v>0</v>
      </c>
      <c r="Q131" s="3">
        <v>0</v>
      </c>
      <c r="R131" s="3">
        <v>0</v>
      </c>
      <c r="S131" s="5">
        <f>Table2[[#This Row],[تعداد داوری Johe]]+Table2[[#This Row],[تعداد داوری مجله دانشگاه]]+Table2[[#This Row],[تعداد داوری سلامت جامعه]]</f>
        <v>0</v>
      </c>
      <c r="T131" s="6">
        <f>Table2[[#This Row],[جمع تعداد داوری‌ها]]/4</f>
        <v>0</v>
      </c>
      <c r="U131" s="7">
        <v>0</v>
      </c>
      <c r="V131" s="5">
        <v>0</v>
      </c>
      <c r="W131" s="24">
        <f t="shared" si="8"/>
        <v>0</v>
      </c>
      <c r="X131" s="24">
        <f t="shared" si="9"/>
        <v>0</v>
      </c>
      <c r="Y131" s="3"/>
    </row>
    <row r="132" spans="1:25" ht="18" customHeight="1" x14ac:dyDescent="0.25">
      <c r="A132" s="1">
        <v>30</v>
      </c>
      <c r="B132" s="2" t="s">
        <v>90</v>
      </c>
      <c r="C132" s="2" t="s">
        <v>91</v>
      </c>
      <c r="D132" s="2" t="s">
        <v>59</v>
      </c>
      <c r="E132" s="2" t="s">
        <v>85</v>
      </c>
      <c r="F132" s="2" t="s">
        <v>10</v>
      </c>
      <c r="G132" s="2" t="s">
        <v>16</v>
      </c>
      <c r="H132" s="3">
        <v>43</v>
      </c>
      <c r="I132" s="3">
        <v>25</v>
      </c>
      <c r="J132" s="25">
        <f>Table2[[#This Row],[Non-self-coauthors 5-year Citation]]*0.5</f>
        <v>12.5</v>
      </c>
      <c r="K132" s="9">
        <v>0</v>
      </c>
      <c r="L132" s="10">
        <v>0</v>
      </c>
      <c r="M132" s="9">
        <v>0</v>
      </c>
      <c r="N132" s="4">
        <v>0</v>
      </c>
      <c r="O132" s="7">
        <v>0</v>
      </c>
      <c r="P132" s="3">
        <v>0</v>
      </c>
      <c r="Q132" s="3">
        <v>0</v>
      </c>
      <c r="R132" s="3">
        <v>0</v>
      </c>
      <c r="S132" s="5">
        <f>Table2[[#This Row],[تعداد داوری Johe]]+Table2[[#This Row],[تعداد داوری مجله دانشگاه]]+Table2[[#This Row],[تعداد داوری سلامت جامعه]]</f>
        <v>0</v>
      </c>
      <c r="T132" s="6">
        <f>Table2[[#This Row],[جمع تعداد داوری‌ها]]/4</f>
        <v>0</v>
      </c>
      <c r="U132" s="7">
        <v>0</v>
      </c>
      <c r="V132" s="5">
        <v>0</v>
      </c>
      <c r="W132" s="24">
        <f t="shared" si="8"/>
        <v>12.5</v>
      </c>
      <c r="X132" s="24">
        <f t="shared" si="9"/>
        <v>0</v>
      </c>
      <c r="Y132" s="3"/>
    </row>
    <row r="133" spans="1:25" ht="18" customHeight="1" x14ac:dyDescent="0.25">
      <c r="A133" s="1">
        <v>128</v>
      </c>
      <c r="B133" s="2" t="s">
        <v>279</v>
      </c>
      <c r="C133" s="2" t="s">
        <v>280</v>
      </c>
      <c r="D133" s="2" t="s">
        <v>75</v>
      </c>
      <c r="E133" s="2" t="s">
        <v>85</v>
      </c>
      <c r="F133" s="2" t="s">
        <v>29</v>
      </c>
      <c r="G133" s="2" t="s">
        <v>34</v>
      </c>
      <c r="H133" s="3">
        <v>0</v>
      </c>
      <c r="I133" s="3">
        <v>0</v>
      </c>
      <c r="J133" s="25">
        <f>Table2[[#This Row],[Non-self-coauthors 5-year Citation]]*0.5</f>
        <v>0</v>
      </c>
      <c r="K133" s="9">
        <v>0</v>
      </c>
      <c r="L133" s="10">
        <v>0</v>
      </c>
      <c r="M133" s="9">
        <v>0</v>
      </c>
      <c r="N133" s="4">
        <v>0</v>
      </c>
      <c r="O133" s="7">
        <v>0</v>
      </c>
      <c r="P133" s="3">
        <v>0</v>
      </c>
      <c r="Q133" s="3">
        <v>0</v>
      </c>
      <c r="R133" s="3">
        <v>0</v>
      </c>
      <c r="S133" s="5">
        <f>Table2[[#This Row],[تعداد داوری Johe]]+Table2[[#This Row],[تعداد داوری مجله دانشگاه]]+Table2[[#This Row],[تعداد داوری سلامت جامعه]]</f>
        <v>0</v>
      </c>
      <c r="T133" s="6">
        <f>Table2[[#This Row],[جمع تعداد داوری‌ها]]/4</f>
        <v>0</v>
      </c>
      <c r="U133" s="7">
        <v>0</v>
      </c>
      <c r="V133" s="5">
        <v>0</v>
      </c>
      <c r="W133" s="24">
        <f t="shared" si="8"/>
        <v>0</v>
      </c>
      <c r="X133" s="24">
        <f t="shared" si="9"/>
        <v>0</v>
      </c>
      <c r="Y133" s="3"/>
    </row>
    <row r="134" spans="1:25" ht="18" customHeight="1" x14ac:dyDescent="0.25">
      <c r="A134" s="1">
        <v>32</v>
      </c>
      <c r="B134" s="2" t="s">
        <v>93</v>
      </c>
      <c r="C134" s="2" t="s">
        <v>94</v>
      </c>
      <c r="D134" s="2" t="s">
        <v>8</v>
      </c>
      <c r="E134" s="2" t="s">
        <v>95</v>
      </c>
      <c r="F134" s="2" t="s">
        <v>10</v>
      </c>
      <c r="G134" s="2" t="s">
        <v>16</v>
      </c>
      <c r="H134" s="3">
        <v>33</v>
      </c>
      <c r="I134" s="3">
        <v>21</v>
      </c>
      <c r="J134" s="25">
        <f>Table2[[#This Row],[Non-self-coauthors 5-year Citation]]*0.5</f>
        <v>10.5</v>
      </c>
      <c r="K134" s="9">
        <v>0</v>
      </c>
      <c r="L134" s="10">
        <v>0</v>
      </c>
      <c r="M134" s="9">
        <v>0</v>
      </c>
      <c r="N134" s="4">
        <v>0</v>
      </c>
      <c r="O134" s="7">
        <v>0</v>
      </c>
      <c r="P134" s="3">
        <v>0</v>
      </c>
      <c r="Q134" s="3">
        <v>0</v>
      </c>
      <c r="R134" s="3">
        <v>0</v>
      </c>
      <c r="S134" s="5">
        <f>Table2[[#This Row],[تعداد داوری Johe]]+Table2[[#This Row],[تعداد داوری مجله دانشگاه]]+Table2[[#This Row],[تعداد داوری سلامت جامعه]]</f>
        <v>0</v>
      </c>
      <c r="T134" s="6">
        <f>Table2[[#This Row],[جمع تعداد داوری‌ها]]/4</f>
        <v>0</v>
      </c>
      <c r="U134" s="7">
        <v>0</v>
      </c>
      <c r="V134" s="5">
        <v>0</v>
      </c>
      <c r="W134" s="24">
        <f t="shared" si="8"/>
        <v>10.5</v>
      </c>
      <c r="X134" s="24">
        <f t="shared" si="9"/>
        <v>0</v>
      </c>
      <c r="Y134" s="3"/>
    </row>
    <row r="135" spans="1:25" ht="18" customHeight="1" x14ac:dyDescent="0.25">
      <c r="A135" s="1">
        <v>123</v>
      </c>
      <c r="B135" s="2" t="s">
        <v>110</v>
      </c>
      <c r="C135" s="2" t="s">
        <v>271</v>
      </c>
      <c r="D135" s="2" t="s">
        <v>8</v>
      </c>
      <c r="E135" s="2" t="s">
        <v>101</v>
      </c>
      <c r="F135" s="2" t="s">
        <v>10</v>
      </c>
      <c r="G135" s="2" t="s">
        <v>34</v>
      </c>
      <c r="H135" s="3">
        <v>0</v>
      </c>
      <c r="I135" s="3">
        <v>0</v>
      </c>
      <c r="J135" s="25">
        <f>Table2[[#This Row],[Non-self-coauthors 5-year Citation]]*0.5</f>
        <v>0</v>
      </c>
      <c r="K135" s="9">
        <v>0</v>
      </c>
      <c r="L135" s="10">
        <v>0</v>
      </c>
      <c r="M135" s="9">
        <v>0</v>
      </c>
      <c r="N135" s="4">
        <v>0</v>
      </c>
      <c r="O135" s="7">
        <v>0</v>
      </c>
      <c r="P135" s="3">
        <v>0</v>
      </c>
      <c r="Q135" s="3">
        <v>0</v>
      </c>
      <c r="R135" s="3">
        <v>0</v>
      </c>
      <c r="S135" s="5">
        <f>Table2[[#This Row],[تعداد داوری Johe]]+Table2[[#This Row],[تعداد داوری مجله دانشگاه]]+Table2[[#This Row],[تعداد داوری سلامت جامعه]]</f>
        <v>0</v>
      </c>
      <c r="T135" s="6">
        <f>Table2[[#This Row],[جمع تعداد داوری‌ها]]/4</f>
        <v>0</v>
      </c>
      <c r="U135" s="7">
        <v>0</v>
      </c>
      <c r="V135" s="5">
        <v>0</v>
      </c>
      <c r="W135" s="24">
        <f t="shared" si="8"/>
        <v>0</v>
      </c>
      <c r="X135" s="24">
        <f t="shared" si="9"/>
        <v>0</v>
      </c>
      <c r="Y135" s="3"/>
    </row>
    <row r="136" spans="1:25" ht="18" customHeight="1" x14ac:dyDescent="0.25">
      <c r="A136" s="1">
        <v>49</v>
      </c>
      <c r="B136" s="2" t="s">
        <v>134</v>
      </c>
      <c r="C136" s="2" t="s">
        <v>135</v>
      </c>
      <c r="D136" s="2" t="s">
        <v>8</v>
      </c>
      <c r="E136" s="2" t="s">
        <v>136</v>
      </c>
      <c r="F136" s="2" t="s">
        <v>10</v>
      </c>
      <c r="G136" s="2" t="s">
        <v>16</v>
      </c>
      <c r="H136" s="3">
        <v>16</v>
      </c>
      <c r="I136" s="3">
        <v>11</v>
      </c>
      <c r="J136" s="25">
        <f>Table2[[#This Row],[Non-self-coauthors 5-year Citation]]*0.5</f>
        <v>5.5</v>
      </c>
      <c r="K136" s="9">
        <v>0</v>
      </c>
      <c r="L136" s="10">
        <v>0</v>
      </c>
      <c r="M136" s="9">
        <v>0</v>
      </c>
      <c r="N136" s="4">
        <v>0</v>
      </c>
      <c r="O136" s="7">
        <v>0</v>
      </c>
      <c r="P136" s="3">
        <v>0</v>
      </c>
      <c r="Q136" s="3">
        <v>0</v>
      </c>
      <c r="R136" s="3">
        <v>0</v>
      </c>
      <c r="S136" s="5">
        <f>Table2[[#This Row],[تعداد داوری Johe]]+Table2[[#This Row],[تعداد داوری مجله دانشگاه]]+Table2[[#This Row],[تعداد داوری سلامت جامعه]]</f>
        <v>0</v>
      </c>
      <c r="T136" s="6">
        <f>Table2[[#This Row],[جمع تعداد داوری‌ها]]/4</f>
        <v>0</v>
      </c>
      <c r="U136" s="7">
        <v>0</v>
      </c>
      <c r="V136" s="5">
        <v>0</v>
      </c>
      <c r="W136" s="24">
        <f t="shared" si="8"/>
        <v>5.5</v>
      </c>
      <c r="X136" s="24">
        <f t="shared" si="9"/>
        <v>0</v>
      </c>
      <c r="Y136" s="3"/>
    </row>
    <row r="137" spans="1:25" ht="18" customHeight="1" x14ac:dyDescent="0.25">
      <c r="A137" s="1">
        <v>134</v>
      </c>
      <c r="B137" s="2" t="s">
        <v>191</v>
      </c>
      <c r="C137" s="2" t="s">
        <v>289</v>
      </c>
      <c r="D137" s="2" t="s">
        <v>8</v>
      </c>
      <c r="E137" s="2" t="s">
        <v>95</v>
      </c>
      <c r="F137" s="2" t="s">
        <v>10</v>
      </c>
      <c r="G137" s="2" t="s">
        <v>34</v>
      </c>
      <c r="H137" s="3">
        <v>0</v>
      </c>
      <c r="I137" s="3">
        <v>0</v>
      </c>
      <c r="J137" s="25">
        <f>Table2[[#This Row],[Non-self-coauthors 5-year Citation]]*0.5</f>
        <v>0</v>
      </c>
      <c r="K137" s="9">
        <v>0</v>
      </c>
      <c r="L137" s="10">
        <v>0</v>
      </c>
      <c r="M137" s="9">
        <v>0</v>
      </c>
      <c r="N137" s="4">
        <v>0</v>
      </c>
      <c r="O137" s="7">
        <v>0</v>
      </c>
      <c r="P137" s="3">
        <v>0</v>
      </c>
      <c r="Q137" s="3">
        <v>0</v>
      </c>
      <c r="R137" s="3">
        <v>0</v>
      </c>
      <c r="S137" s="5">
        <f>Table2[[#This Row],[تعداد داوری Johe]]+Table2[[#This Row],[تعداد داوری مجله دانشگاه]]+Table2[[#This Row],[تعداد داوری سلامت جامعه]]</f>
        <v>0</v>
      </c>
      <c r="T137" s="6">
        <f>Table2[[#This Row],[جمع تعداد داوری‌ها]]/4</f>
        <v>0</v>
      </c>
      <c r="U137" s="7">
        <v>0</v>
      </c>
      <c r="V137" s="5">
        <v>0</v>
      </c>
      <c r="W137" s="24">
        <f t="shared" si="8"/>
        <v>0</v>
      </c>
      <c r="X137" s="24">
        <f t="shared" si="9"/>
        <v>0</v>
      </c>
      <c r="Y137" s="3"/>
    </row>
    <row r="138" spans="1:25" ht="18" customHeight="1" x14ac:dyDescent="0.25">
      <c r="A138" s="1">
        <v>133</v>
      </c>
      <c r="B138" s="2" t="s">
        <v>286</v>
      </c>
      <c r="C138" s="2" t="s">
        <v>287</v>
      </c>
      <c r="D138" s="2" t="s">
        <v>40</v>
      </c>
      <c r="E138" s="2" t="s">
        <v>288</v>
      </c>
      <c r="F138" s="2" t="s">
        <v>10</v>
      </c>
      <c r="G138" s="2" t="s">
        <v>34</v>
      </c>
      <c r="H138" s="3">
        <v>0</v>
      </c>
      <c r="I138" s="3">
        <v>0</v>
      </c>
      <c r="J138" s="25">
        <f>Table2[[#This Row],[Non-self-coauthors 5-year Citation]]*0.5</f>
        <v>0</v>
      </c>
      <c r="K138" s="9">
        <v>0</v>
      </c>
      <c r="L138" s="10">
        <v>0</v>
      </c>
      <c r="M138" s="9">
        <v>0</v>
      </c>
      <c r="N138" s="4">
        <v>0</v>
      </c>
      <c r="O138" s="7">
        <v>0</v>
      </c>
      <c r="P138" s="3">
        <v>0</v>
      </c>
      <c r="Q138" s="3">
        <v>0</v>
      </c>
      <c r="R138" s="3">
        <v>0</v>
      </c>
      <c r="S138" s="5">
        <f>Table2[[#This Row],[تعداد داوری Johe]]+Table2[[#This Row],[تعداد داوری مجله دانشگاه]]+Table2[[#This Row],[تعداد داوری سلامت جامعه]]</f>
        <v>0</v>
      </c>
      <c r="T138" s="6">
        <f>Table2[[#This Row],[جمع تعداد داوری‌ها]]/4</f>
        <v>0</v>
      </c>
      <c r="U138" s="7">
        <v>0</v>
      </c>
      <c r="V138" s="5">
        <v>0</v>
      </c>
      <c r="W138" s="24">
        <f t="shared" si="8"/>
        <v>0</v>
      </c>
      <c r="X138" s="24">
        <f t="shared" si="9"/>
        <v>0</v>
      </c>
      <c r="Y138" s="3"/>
    </row>
    <row r="139" spans="1:25" ht="18" customHeight="1" x14ac:dyDescent="0.25">
      <c r="A139" s="1">
        <v>131</v>
      </c>
      <c r="B139" s="2" t="s">
        <v>177</v>
      </c>
      <c r="C139" s="2" t="s">
        <v>284</v>
      </c>
      <c r="D139" s="2" t="s">
        <v>75</v>
      </c>
      <c r="E139" s="2" t="s">
        <v>85</v>
      </c>
      <c r="F139" s="2" t="s">
        <v>29</v>
      </c>
      <c r="G139" s="2" t="s">
        <v>16</v>
      </c>
      <c r="H139" s="3">
        <v>0</v>
      </c>
      <c r="I139" s="3">
        <v>0</v>
      </c>
      <c r="J139" s="25">
        <f>Table2[[#This Row],[Non-self-coauthors 5-year Citation]]*0.5</f>
        <v>0</v>
      </c>
      <c r="K139" s="9">
        <v>0</v>
      </c>
      <c r="L139" s="10">
        <v>0</v>
      </c>
      <c r="M139" s="9">
        <v>0</v>
      </c>
      <c r="N139" s="4">
        <v>0</v>
      </c>
      <c r="O139" s="7">
        <v>0</v>
      </c>
      <c r="P139" s="3">
        <v>0</v>
      </c>
      <c r="Q139" s="3">
        <v>0</v>
      </c>
      <c r="R139" s="3">
        <v>0</v>
      </c>
      <c r="S139" s="5">
        <f>Table2[[#This Row],[تعداد داوری Johe]]+Table2[[#This Row],[تعداد داوری مجله دانشگاه]]+Table2[[#This Row],[تعداد داوری سلامت جامعه]]</f>
        <v>0</v>
      </c>
      <c r="T139" s="6">
        <f>Table2[[#This Row],[جمع تعداد داوری‌ها]]/4</f>
        <v>0</v>
      </c>
      <c r="U139" s="7">
        <v>0</v>
      </c>
      <c r="V139" s="5">
        <v>0</v>
      </c>
      <c r="W139" s="24">
        <f t="shared" si="8"/>
        <v>0</v>
      </c>
      <c r="X139" s="24">
        <f t="shared" si="9"/>
        <v>0</v>
      </c>
      <c r="Y139" s="3"/>
    </row>
    <row r="140" spans="1:25" ht="18" customHeight="1" x14ac:dyDescent="0.25">
      <c r="A140" s="1">
        <v>135</v>
      </c>
      <c r="B140" s="2" t="s">
        <v>290</v>
      </c>
      <c r="C140" s="2" t="s">
        <v>291</v>
      </c>
      <c r="D140" s="2" t="s">
        <v>40</v>
      </c>
      <c r="E140" s="2" t="s">
        <v>292</v>
      </c>
      <c r="F140" s="2" t="s">
        <v>29</v>
      </c>
      <c r="G140" s="2" t="s">
        <v>34</v>
      </c>
      <c r="H140" s="3">
        <v>0</v>
      </c>
      <c r="I140" s="3">
        <v>0</v>
      </c>
      <c r="J140" s="25">
        <f>Table2[[#This Row],[Non-self-coauthors 5-year Citation]]*0.5</f>
        <v>0</v>
      </c>
      <c r="K140" s="9">
        <v>0</v>
      </c>
      <c r="L140" s="10">
        <v>0</v>
      </c>
      <c r="M140" s="9">
        <v>0</v>
      </c>
      <c r="N140" s="4">
        <v>0</v>
      </c>
      <c r="O140" s="7">
        <v>0</v>
      </c>
      <c r="P140" s="3">
        <v>0</v>
      </c>
      <c r="Q140" s="3">
        <v>0</v>
      </c>
      <c r="R140" s="3">
        <v>0</v>
      </c>
      <c r="S140" s="5">
        <f>Table2[[#This Row],[تعداد داوری Johe]]+Table2[[#This Row],[تعداد داوری مجله دانشگاه]]+Table2[[#This Row],[تعداد داوری سلامت جامعه]]</f>
        <v>0</v>
      </c>
      <c r="T140" s="6">
        <f>Table2[[#This Row],[جمع تعداد داوری‌ها]]/4</f>
        <v>0</v>
      </c>
      <c r="U140" s="7">
        <v>0</v>
      </c>
      <c r="V140" s="5">
        <v>0</v>
      </c>
      <c r="W140" s="24">
        <f t="shared" si="8"/>
        <v>0</v>
      </c>
      <c r="X140" s="24">
        <f t="shared" si="9"/>
        <v>0</v>
      </c>
      <c r="Y140" s="3"/>
    </row>
    <row r="141" spans="1:25" ht="18" customHeight="1" x14ac:dyDescent="0.25">
      <c r="A141" s="1">
        <v>130</v>
      </c>
      <c r="B141" s="2" t="s">
        <v>227</v>
      </c>
      <c r="C141" s="2" t="s">
        <v>283</v>
      </c>
      <c r="D141" s="2" t="s">
        <v>8</v>
      </c>
      <c r="E141" s="2" t="s">
        <v>95</v>
      </c>
      <c r="F141" s="2" t="s">
        <v>10</v>
      </c>
      <c r="G141" s="2" t="s">
        <v>34</v>
      </c>
      <c r="H141" s="3">
        <v>0</v>
      </c>
      <c r="I141" s="3">
        <v>0</v>
      </c>
      <c r="J141" s="25">
        <f>Table2[[#This Row],[Non-self-coauthors 5-year Citation]]*0.5</f>
        <v>0</v>
      </c>
      <c r="K141" s="9">
        <v>0</v>
      </c>
      <c r="L141" s="10">
        <v>0</v>
      </c>
      <c r="M141" s="9">
        <v>0</v>
      </c>
      <c r="N141" s="4">
        <v>0</v>
      </c>
      <c r="O141" s="7">
        <v>0</v>
      </c>
      <c r="P141" s="3">
        <v>0</v>
      </c>
      <c r="Q141" s="3">
        <v>0</v>
      </c>
      <c r="R141" s="3">
        <v>0</v>
      </c>
      <c r="S141" s="5">
        <f>Table2[[#This Row],[تعداد داوری Johe]]+Table2[[#This Row],[تعداد داوری مجله دانشگاه]]+Table2[[#This Row],[تعداد داوری سلامت جامعه]]</f>
        <v>0</v>
      </c>
      <c r="T141" s="6">
        <f>Table2[[#This Row],[جمع تعداد داوری‌ها]]/4</f>
        <v>0</v>
      </c>
      <c r="U141" s="7">
        <v>0</v>
      </c>
      <c r="V141" s="5">
        <v>0</v>
      </c>
      <c r="W141" s="24">
        <f t="shared" si="8"/>
        <v>0</v>
      </c>
      <c r="X141" s="24">
        <f t="shared" si="9"/>
        <v>0</v>
      </c>
      <c r="Y141" s="3"/>
    </row>
    <row r="142" spans="1:25" ht="18" customHeight="1" x14ac:dyDescent="0.25">
      <c r="A142" s="1">
        <v>83</v>
      </c>
      <c r="B142" s="2" t="s">
        <v>168</v>
      </c>
      <c r="C142" s="2" t="s">
        <v>200</v>
      </c>
      <c r="D142" s="2" t="s">
        <v>8</v>
      </c>
      <c r="E142" s="2" t="s">
        <v>19</v>
      </c>
      <c r="F142" s="2" t="s">
        <v>29</v>
      </c>
      <c r="G142" s="2" t="s">
        <v>34</v>
      </c>
      <c r="H142" s="3">
        <v>1</v>
      </c>
      <c r="I142" s="3">
        <v>1</v>
      </c>
      <c r="J142" s="25">
        <f>Table2[[#This Row],[Non-self-coauthors 5-year Citation]]*0.5</f>
        <v>0.5</v>
      </c>
      <c r="K142" s="9">
        <v>0</v>
      </c>
      <c r="L142" s="10">
        <v>0</v>
      </c>
      <c r="M142" s="9">
        <v>0</v>
      </c>
      <c r="N142" s="4">
        <v>0</v>
      </c>
      <c r="O142" s="7">
        <v>0</v>
      </c>
      <c r="P142" s="3">
        <v>0</v>
      </c>
      <c r="Q142" s="3">
        <v>0</v>
      </c>
      <c r="R142" s="3">
        <v>0</v>
      </c>
      <c r="S142" s="5">
        <f>Table2[[#This Row],[تعداد داوری Johe]]+Table2[[#This Row],[تعداد داوری مجله دانشگاه]]+Table2[[#This Row],[تعداد داوری سلامت جامعه]]</f>
        <v>0</v>
      </c>
      <c r="T142" s="6">
        <f>Table2[[#This Row],[جمع تعداد داوری‌ها]]/4</f>
        <v>0</v>
      </c>
      <c r="U142" s="7">
        <v>0</v>
      </c>
      <c r="V142" s="5">
        <v>0</v>
      </c>
      <c r="W142" s="24">
        <f t="shared" si="8"/>
        <v>0.5</v>
      </c>
      <c r="X142" s="24">
        <f t="shared" si="9"/>
        <v>0</v>
      </c>
      <c r="Y142" s="3"/>
    </row>
    <row r="143" spans="1:25" ht="18" customHeight="1" x14ac:dyDescent="0.25">
      <c r="A143" s="1">
        <v>92</v>
      </c>
      <c r="B143" s="2" t="s">
        <v>24</v>
      </c>
      <c r="C143" s="2" t="s">
        <v>218</v>
      </c>
      <c r="D143" s="2" t="s">
        <v>8</v>
      </c>
      <c r="E143" s="2" t="s">
        <v>98</v>
      </c>
      <c r="F143" s="2" t="s">
        <v>10</v>
      </c>
      <c r="G143" s="2" t="s">
        <v>11</v>
      </c>
      <c r="H143" s="3">
        <v>0</v>
      </c>
      <c r="I143" s="3">
        <v>0</v>
      </c>
      <c r="J143" s="25">
        <f>Table2[[#This Row],[Non-self-coauthors 5-year Citation]]*0.5</f>
        <v>0</v>
      </c>
      <c r="K143" s="9">
        <v>0</v>
      </c>
      <c r="L143" s="10">
        <v>0</v>
      </c>
      <c r="M143" s="9">
        <v>0</v>
      </c>
      <c r="N143" s="4">
        <v>0</v>
      </c>
      <c r="O143" s="7">
        <v>0</v>
      </c>
      <c r="P143" s="3">
        <v>0</v>
      </c>
      <c r="Q143" s="3">
        <v>0</v>
      </c>
      <c r="R143" s="3">
        <v>0</v>
      </c>
      <c r="S143" s="5">
        <f>Table2[[#This Row],[تعداد داوری Johe]]+Table2[[#This Row],[تعداد داوری مجله دانشگاه]]+Table2[[#This Row],[تعداد داوری سلامت جامعه]]</f>
        <v>0</v>
      </c>
      <c r="T143" s="6">
        <f>Table2[[#This Row],[جمع تعداد داوری‌ها]]/4</f>
        <v>0</v>
      </c>
      <c r="U143" s="7">
        <v>0</v>
      </c>
      <c r="V143" s="5">
        <v>0</v>
      </c>
      <c r="W143" s="24">
        <f t="shared" si="8"/>
        <v>0</v>
      </c>
      <c r="X143" s="24">
        <f t="shared" si="9"/>
        <v>0</v>
      </c>
      <c r="Y143" s="3"/>
    </row>
    <row r="144" spans="1:25" ht="18" customHeight="1" x14ac:dyDescent="0.25">
      <c r="A144" s="1">
        <v>71</v>
      </c>
      <c r="B144" s="2" t="s">
        <v>54</v>
      </c>
      <c r="C144" s="2" t="s">
        <v>179</v>
      </c>
      <c r="D144" s="2" t="s">
        <v>8</v>
      </c>
      <c r="E144" s="2" t="s">
        <v>180</v>
      </c>
      <c r="F144" s="2" t="s">
        <v>10</v>
      </c>
      <c r="G144" s="2" t="s">
        <v>16</v>
      </c>
      <c r="H144" s="3">
        <v>6</v>
      </c>
      <c r="I144" s="3">
        <v>6</v>
      </c>
      <c r="J144" s="25">
        <f>Table2[[#This Row],[Non-self-coauthors 5-year Citation]]*0.5</f>
        <v>3</v>
      </c>
      <c r="K144" s="9">
        <v>0</v>
      </c>
      <c r="L144" s="10">
        <v>0</v>
      </c>
      <c r="M144" s="9">
        <v>0</v>
      </c>
      <c r="N144" s="4">
        <v>0</v>
      </c>
      <c r="O144" s="7">
        <v>0</v>
      </c>
      <c r="P144" s="3">
        <v>0</v>
      </c>
      <c r="Q144" s="3">
        <v>0</v>
      </c>
      <c r="R144" s="3">
        <v>0</v>
      </c>
      <c r="S144" s="5">
        <f>Table2[[#This Row],[تعداد داوری Johe]]+Table2[[#This Row],[تعداد داوری مجله دانشگاه]]+Table2[[#This Row],[تعداد داوری سلامت جامعه]]</f>
        <v>0</v>
      </c>
      <c r="T144" s="6">
        <f>Table2[[#This Row],[جمع تعداد داوری‌ها]]/4</f>
        <v>0</v>
      </c>
      <c r="U144" s="7">
        <v>0</v>
      </c>
      <c r="V144" s="5">
        <v>0</v>
      </c>
      <c r="W144" s="24">
        <f t="shared" si="8"/>
        <v>3</v>
      </c>
      <c r="X144" s="24">
        <f t="shared" si="9"/>
        <v>0</v>
      </c>
      <c r="Y144" s="3"/>
    </row>
    <row r="145" spans="1:25" ht="18" customHeight="1" x14ac:dyDescent="0.25">
      <c r="A145" s="1">
        <v>148</v>
      </c>
      <c r="B145" s="2" t="s">
        <v>6</v>
      </c>
      <c r="C145" s="2" t="s">
        <v>312</v>
      </c>
      <c r="D145" s="2" t="s">
        <v>8</v>
      </c>
      <c r="E145" s="2" t="s">
        <v>313</v>
      </c>
      <c r="F145" s="2" t="s">
        <v>10</v>
      </c>
      <c r="G145" s="2" t="s">
        <v>11</v>
      </c>
      <c r="H145" s="3">
        <v>0</v>
      </c>
      <c r="I145" s="3">
        <v>0</v>
      </c>
      <c r="J145" s="25">
        <f>Table2[[#This Row],[Non-self-coauthors 5-year Citation]]*0.5</f>
        <v>0</v>
      </c>
      <c r="K145" s="9">
        <v>0</v>
      </c>
      <c r="L145" s="10">
        <v>0</v>
      </c>
      <c r="M145" s="9">
        <v>0</v>
      </c>
      <c r="N145" s="4">
        <v>0</v>
      </c>
      <c r="O145" s="7">
        <v>0</v>
      </c>
      <c r="P145" s="3">
        <v>0</v>
      </c>
      <c r="Q145" s="3">
        <v>0</v>
      </c>
      <c r="R145" s="3">
        <v>0</v>
      </c>
      <c r="S145" s="5">
        <f>Table2[[#This Row],[تعداد داوری Johe]]+Table2[[#This Row],[تعداد داوری مجله دانشگاه]]+Table2[[#This Row],[تعداد داوری سلامت جامعه]]</f>
        <v>0</v>
      </c>
      <c r="T145" s="6">
        <f>Table2[[#This Row],[جمع تعداد داوری‌ها]]/4</f>
        <v>0</v>
      </c>
      <c r="U145" s="7">
        <v>0</v>
      </c>
      <c r="V145" s="5">
        <v>0</v>
      </c>
      <c r="W145" s="24">
        <f t="shared" si="8"/>
        <v>0</v>
      </c>
      <c r="X145" s="24">
        <f t="shared" si="9"/>
        <v>0</v>
      </c>
      <c r="Y145" s="3"/>
    </row>
    <row r="146" spans="1:25" ht="18" customHeight="1" x14ac:dyDescent="0.25">
      <c r="A146" s="1">
        <v>86</v>
      </c>
      <c r="B146" s="2" t="s">
        <v>205</v>
      </c>
      <c r="C146" s="2" t="s">
        <v>206</v>
      </c>
      <c r="D146" s="2" t="s">
        <v>8</v>
      </c>
      <c r="E146" s="2" t="s">
        <v>101</v>
      </c>
      <c r="F146" s="2" t="s">
        <v>10</v>
      </c>
      <c r="G146" s="2" t="s">
        <v>11</v>
      </c>
      <c r="H146" s="3">
        <v>1</v>
      </c>
      <c r="I146" s="3">
        <v>1</v>
      </c>
      <c r="J146" s="25">
        <f>Table2[[#This Row],[Non-self-coauthors 5-year Citation]]*0.5</f>
        <v>0.5</v>
      </c>
      <c r="K146" s="9">
        <v>0</v>
      </c>
      <c r="L146" s="10">
        <v>0</v>
      </c>
      <c r="M146" s="9">
        <v>0</v>
      </c>
      <c r="N146" s="4">
        <v>0</v>
      </c>
      <c r="O146" s="7">
        <v>0</v>
      </c>
      <c r="P146" s="3">
        <v>0</v>
      </c>
      <c r="Q146" s="3">
        <v>0</v>
      </c>
      <c r="R146" s="3">
        <v>0</v>
      </c>
      <c r="S146" s="5">
        <f>Table2[[#This Row],[تعداد داوری Johe]]+Table2[[#This Row],[تعداد داوری مجله دانشگاه]]+Table2[[#This Row],[تعداد داوری سلامت جامعه]]</f>
        <v>0</v>
      </c>
      <c r="T146" s="6">
        <f>Table2[[#This Row],[جمع تعداد داوری‌ها]]/4</f>
        <v>0</v>
      </c>
      <c r="U146" s="7">
        <v>0</v>
      </c>
      <c r="V146" s="5">
        <v>0</v>
      </c>
      <c r="W146" s="24">
        <f t="shared" si="8"/>
        <v>0.5</v>
      </c>
      <c r="X146" s="24">
        <f t="shared" si="9"/>
        <v>0</v>
      </c>
      <c r="Y146" s="3"/>
    </row>
    <row r="147" spans="1:25" ht="18" customHeight="1" x14ac:dyDescent="0.25">
      <c r="A147" s="1">
        <v>143</v>
      </c>
      <c r="B147" s="2" t="s">
        <v>304</v>
      </c>
      <c r="C147" s="2" t="s">
        <v>305</v>
      </c>
      <c r="D147" s="2" t="s">
        <v>8</v>
      </c>
      <c r="E147" s="2" t="s">
        <v>306</v>
      </c>
      <c r="F147" s="2" t="s">
        <v>10</v>
      </c>
      <c r="G147" s="2"/>
      <c r="H147" s="3">
        <v>0</v>
      </c>
      <c r="I147" s="3">
        <v>0</v>
      </c>
      <c r="J147" s="25">
        <f>Table2[[#This Row],[Non-self-coauthors 5-year Citation]]*0.5</f>
        <v>0</v>
      </c>
      <c r="K147" s="9">
        <v>0</v>
      </c>
      <c r="L147" s="10">
        <v>0</v>
      </c>
      <c r="M147" s="9">
        <v>0</v>
      </c>
      <c r="N147" s="4">
        <v>0</v>
      </c>
      <c r="O147" s="7">
        <v>0</v>
      </c>
      <c r="P147" s="3">
        <v>0</v>
      </c>
      <c r="Q147" s="3">
        <v>0</v>
      </c>
      <c r="R147" s="3">
        <v>0</v>
      </c>
      <c r="S147" s="5">
        <f>Table2[[#This Row],[تعداد داوری Johe]]+Table2[[#This Row],[تعداد داوری مجله دانشگاه]]+Table2[[#This Row],[تعداد داوری سلامت جامعه]]</f>
        <v>0</v>
      </c>
      <c r="T147" s="6">
        <f>Table2[[#This Row],[جمع تعداد داوری‌ها]]/4</f>
        <v>0</v>
      </c>
      <c r="U147" s="7">
        <v>0</v>
      </c>
      <c r="V147" s="5">
        <v>0</v>
      </c>
      <c r="W147" s="24">
        <f t="shared" si="8"/>
        <v>0</v>
      </c>
      <c r="X147" s="24">
        <f t="shared" si="9"/>
        <v>0</v>
      </c>
      <c r="Y147" s="3"/>
    </row>
    <row r="148" spans="1:25" ht="18" customHeight="1" x14ac:dyDescent="0.25">
      <c r="A148" s="1">
        <v>144</v>
      </c>
      <c r="B148" s="2" t="s">
        <v>64</v>
      </c>
      <c r="C148" s="2" t="s">
        <v>307</v>
      </c>
      <c r="D148" s="2" t="s">
        <v>40</v>
      </c>
      <c r="E148" s="2" t="s">
        <v>213</v>
      </c>
      <c r="F148" s="2" t="s">
        <v>29</v>
      </c>
      <c r="G148" s="2" t="s">
        <v>34</v>
      </c>
      <c r="H148" s="3">
        <v>0</v>
      </c>
      <c r="I148" s="3">
        <v>0</v>
      </c>
      <c r="J148" s="25">
        <f>Table2[[#This Row],[Non-self-coauthors 5-year Citation]]*0.5</f>
        <v>0</v>
      </c>
      <c r="K148" s="9">
        <v>0</v>
      </c>
      <c r="L148" s="10">
        <v>0</v>
      </c>
      <c r="M148" s="9">
        <v>0</v>
      </c>
      <c r="N148" s="4">
        <v>0</v>
      </c>
      <c r="O148" s="7">
        <v>0</v>
      </c>
      <c r="P148" s="3">
        <v>0</v>
      </c>
      <c r="Q148" s="3">
        <v>0</v>
      </c>
      <c r="R148" s="3">
        <v>0</v>
      </c>
      <c r="S148" s="5">
        <f>Table2[[#This Row],[تعداد داوری Johe]]+Table2[[#This Row],[تعداد داوری مجله دانشگاه]]+Table2[[#This Row],[تعداد داوری سلامت جامعه]]</f>
        <v>0</v>
      </c>
      <c r="T148" s="6">
        <f>Table2[[#This Row],[جمع تعداد داوری‌ها]]/4</f>
        <v>0</v>
      </c>
      <c r="U148" s="7">
        <v>0</v>
      </c>
      <c r="V148" s="5">
        <v>0</v>
      </c>
      <c r="W148" s="24">
        <f t="shared" si="8"/>
        <v>0</v>
      </c>
      <c r="X148" s="24">
        <f t="shared" si="9"/>
        <v>0</v>
      </c>
      <c r="Y148" s="3"/>
    </row>
    <row r="149" spans="1:25" ht="18" customHeight="1" x14ac:dyDescent="0.25">
      <c r="A149" s="1">
        <v>140</v>
      </c>
      <c r="B149" s="2" t="s">
        <v>30</v>
      </c>
      <c r="C149" s="2" t="s">
        <v>300</v>
      </c>
      <c r="D149" s="2" t="s">
        <v>40</v>
      </c>
      <c r="E149" s="2" t="s">
        <v>41</v>
      </c>
      <c r="F149" s="2" t="s">
        <v>10</v>
      </c>
      <c r="G149" s="2" t="s">
        <v>16</v>
      </c>
      <c r="H149" s="3">
        <v>0</v>
      </c>
      <c r="I149" s="3">
        <v>0</v>
      </c>
      <c r="J149" s="25">
        <f>Table2[[#This Row],[Non-self-coauthors 5-year Citation]]*0.5</f>
        <v>0</v>
      </c>
      <c r="K149" s="9">
        <v>0</v>
      </c>
      <c r="L149" s="10">
        <v>0</v>
      </c>
      <c r="M149" s="9">
        <v>0</v>
      </c>
      <c r="N149" s="4">
        <v>0</v>
      </c>
      <c r="O149" s="7">
        <v>0</v>
      </c>
      <c r="P149" s="3">
        <v>0</v>
      </c>
      <c r="Q149" s="3">
        <v>0</v>
      </c>
      <c r="R149" s="3">
        <v>0</v>
      </c>
      <c r="S149" s="5">
        <f>Table2[[#This Row],[تعداد داوری Johe]]+Table2[[#This Row],[تعداد داوری مجله دانشگاه]]+Table2[[#This Row],[تعداد داوری سلامت جامعه]]</f>
        <v>0</v>
      </c>
      <c r="T149" s="6">
        <f>Table2[[#This Row],[جمع تعداد داوری‌ها]]/4</f>
        <v>0</v>
      </c>
      <c r="U149" s="7">
        <v>0</v>
      </c>
      <c r="V149" s="5">
        <v>0</v>
      </c>
      <c r="W149" s="24">
        <f t="shared" si="8"/>
        <v>0</v>
      </c>
      <c r="X149" s="24">
        <f t="shared" si="9"/>
        <v>0</v>
      </c>
      <c r="Y149" s="3"/>
    </row>
    <row r="150" spans="1:25" ht="18" customHeight="1" x14ac:dyDescent="0.25">
      <c r="A150" s="1">
        <v>136</v>
      </c>
      <c r="B150" s="2" t="s">
        <v>177</v>
      </c>
      <c r="C150" s="2" t="s">
        <v>293</v>
      </c>
      <c r="D150" s="2" t="s">
        <v>8</v>
      </c>
      <c r="E150" s="2" t="s">
        <v>294</v>
      </c>
      <c r="F150" s="2" t="s">
        <v>29</v>
      </c>
      <c r="G150" s="2" t="s">
        <v>16</v>
      </c>
      <c r="H150" s="3">
        <v>0</v>
      </c>
      <c r="I150" s="3">
        <v>0</v>
      </c>
      <c r="J150" s="25">
        <f>Table2[[#This Row],[Non-self-coauthors 5-year Citation]]*0.5</f>
        <v>0</v>
      </c>
      <c r="K150" s="9">
        <v>0</v>
      </c>
      <c r="L150" s="10">
        <v>0</v>
      </c>
      <c r="M150" s="9">
        <v>0</v>
      </c>
      <c r="N150" s="4">
        <v>0</v>
      </c>
      <c r="O150" s="7">
        <v>0</v>
      </c>
      <c r="P150" s="3">
        <v>0</v>
      </c>
      <c r="Q150" s="3">
        <v>0</v>
      </c>
      <c r="R150" s="3">
        <v>0</v>
      </c>
      <c r="S150" s="5">
        <f>Table2[[#This Row],[تعداد داوری Johe]]+Table2[[#This Row],[تعداد داوری مجله دانشگاه]]+Table2[[#This Row],[تعداد داوری سلامت جامعه]]</f>
        <v>0</v>
      </c>
      <c r="T150" s="6">
        <f>Table2[[#This Row],[جمع تعداد داوری‌ها]]/4</f>
        <v>0</v>
      </c>
      <c r="U150" s="7">
        <v>0</v>
      </c>
      <c r="V150" s="5">
        <v>0</v>
      </c>
      <c r="W150" s="24">
        <f t="shared" si="8"/>
        <v>0</v>
      </c>
      <c r="X150" s="24">
        <f t="shared" si="9"/>
        <v>0</v>
      </c>
      <c r="Y150" s="3"/>
    </row>
    <row r="151" spans="1:25" ht="18" customHeight="1" x14ac:dyDescent="0.25">
      <c r="A151" s="1">
        <v>93</v>
      </c>
      <c r="B151" s="2" t="s">
        <v>54</v>
      </c>
      <c r="C151" s="2" t="s">
        <v>219</v>
      </c>
      <c r="D151" s="2" t="s">
        <v>8</v>
      </c>
      <c r="E151" s="2" t="s">
        <v>101</v>
      </c>
      <c r="F151" s="2" t="s">
        <v>10</v>
      </c>
      <c r="G151" s="2" t="s">
        <v>11</v>
      </c>
      <c r="H151" s="3">
        <v>0</v>
      </c>
      <c r="I151" s="3">
        <v>0</v>
      </c>
      <c r="J151" s="25">
        <f>Table2[[#This Row],[Non-self-coauthors 5-year Citation]]*0.5</f>
        <v>0</v>
      </c>
      <c r="K151" s="9">
        <v>0</v>
      </c>
      <c r="L151" s="10">
        <v>0</v>
      </c>
      <c r="M151" s="9">
        <v>0</v>
      </c>
      <c r="N151" s="4">
        <v>0</v>
      </c>
      <c r="O151" s="7">
        <v>0</v>
      </c>
      <c r="P151" s="3">
        <v>0</v>
      </c>
      <c r="Q151" s="3">
        <v>0</v>
      </c>
      <c r="R151" s="3">
        <v>0</v>
      </c>
      <c r="S151" s="5">
        <f>Table2[[#This Row],[تعداد داوری Johe]]+Table2[[#This Row],[تعداد داوری مجله دانشگاه]]+Table2[[#This Row],[تعداد داوری سلامت جامعه]]</f>
        <v>0</v>
      </c>
      <c r="T151" s="6">
        <f>Table2[[#This Row],[جمع تعداد داوری‌ها]]/4</f>
        <v>0</v>
      </c>
      <c r="U151" s="7">
        <v>0</v>
      </c>
      <c r="V151" s="5">
        <v>0</v>
      </c>
      <c r="W151" s="24">
        <f t="shared" si="8"/>
        <v>0</v>
      </c>
      <c r="X151" s="24">
        <f t="shared" si="9"/>
        <v>0</v>
      </c>
      <c r="Y151" s="3"/>
    </row>
    <row r="152" spans="1:25" ht="18" customHeight="1" x14ac:dyDescent="0.25">
      <c r="A152" s="1">
        <v>67</v>
      </c>
      <c r="B152" s="2" t="s">
        <v>144</v>
      </c>
      <c r="C152" s="2" t="s">
        <v>173</v>
      </c>
      <c r="D152" s="2" t="s">
        <v>8</v>
      </c>
      <c r="E152" s="2" t="s">
        <v>95</v>
      </c>
      <c r="F152" s="2" t="s">
        <v>10</v>
      </c>
      <c r="G152" s="2" t="s">
        <v>11</v>
      </c>
      <c r="H152" s="3">
        <v>9</v>
      </c>
      <c r="I152" s="3">
        <v>4</v>
      </c>
      <c r="J152" s="25">
        <f>Table2[[#This Row],[Non-self-coauthors 5-year Citation]]*0.5</f>
        <v>2</v>
      </c>
      <c r="K152" s="9">
        <v>0</v>
      </c>
      <c r="L152" s="10">
        <v>0</v>
      </c>
      <c r="M152" s="9">
        <v>0</v>
      </c>
      <c r="N152" s="4">
        <v>0</v>
      </c>
      <c r="O152" s="7">
        <v>0</v>
      </c>
      <c r="P152" s="3">
        <v>0</v>
      </c>
      <c r="Q152" s="3">
        <v>0</v>
      </c>
      <c r="R152" s="3">
        <v>0</v>
      </c>
      <c r="S152" s="5">
        <f>Table2[[#This Row],[تعداد داوری Johe]]+Table2[[#This Row],[تعداد داوری مجله دانشگاه]]+Table2[[#This Row],[تعداد داوری سلامت جامعه]]</f>
        <v>0</v>
      </c>
      <c r="T152" s="6">
        <f>Table2[[#This Row],[جمع تعداد داوری‌ها]]/4</f>
        <v>0</v>
      </c>
      <c r="U152" s="7">
        <v>0</v>
      </c>
      <c r="V152" s="5">
        <v>0</v>
      </c>
      <c r="W152" s="24">
        <f t="shared" si="8"/>
        <v>2</v>
      </c>
      <c r="X152" s="24">
        <f t="shared" si="9"/>
        <v>0</v>
      </c>
      <c r="Y152" s="3"/>
    </row>
    <row r="153" spans="1:25" ht="18" customHeight="1" x14ac:dyDescent="0.25">
      <c r="A153" s="1">
        <v>33</v>
      </c>
      <c r="B153" s="2" t="s">
        <v>96</v>
      </c>
      <c r="C153" s="2" t="s">
        <v>97</v>
      </c>
      <c r="D153" s="2" t="s">
        <v>8</v>
      </c>
      <c r="E153" s="2" t="s">
        <v>98</v>
      </c>
      <c r="F153" s="2" t="s">
        <v>10</v>
      </c>
      <c r="G153" s="2" t="s">
        <v>99</v>
      </c>
      <c r="H153" s="3">
        <v>11</v>
      </c>
      <c r="I153" s="3">
        <v>11</v>
      </c>
      <c r="J153" s="25">
        <f>Table2[[#This Row],[Non-self-coauthors 5-year Citation]]*0.5</f>
        <v>5.5</v>
      </c>
      <c r="K153" s="9">
        <v>0</v>
      </c>
      <c r="L153" s="10">
        <v>0</v>
      </c>
      <c r="M153" s="9">
        <v>0</v>
      </c>
      <c r="N153" s="4">
        <v>0</v>
      </c>
      <c r="O153" s="7">
        <v>0</v>
      </c>
      <c r="P153" s="3">
        <v>0</v>
      </c>
      <c r="Q153" s="3">
        <v>0</v>
      </c>
      <c r="R153" s="3">
        <v>0</v>
      </c>
      <c r="S153" s="5">
        <f>Table2[[#This Row],[تعداد داوری Johe]]+Table2[[#This Row],[تعداد داوری مجله دانشگاه]]+Table2[[#This Row],[تعداد داوری سلامت جامعه]]</f>
        <v>0</v>
      </c>
      <c r="T153" s="6">
        <f>Table2[[#This Row],[جمع تعداد داوری‌ها]]/4</f>
        <v>0</v>
      </c>
      <c r="U153" s="7">
        <v>0</v>
      </c>
      <c r="V153" s="5">
        <v>0</v>
      </c>
      <c r="W153" s="24">
        <f t="shared" si="8"/>
        <v>5.5</v>
      </c>
      <c r="X153" s="24">
        <f t="shared" si="9"/>
        <v>0</v>
      </c>
      <c r="Y153" s="3"/>
    </row>
    <row r="154" spans="1:25" ht="18" customHeight="1" x14ac:dyDescent="0.25">
      <c r="A154" s="1">
        <v>153</v>
      </c>
      <c r="B154" s="2" t="s">
        <v>61</v>
      </c>
      <c r="C154" s="2" t="s">
        <v>319</v>
      </c>
      <c r="D154" s="2" t="s">
        <v>8</v>
      </c>
      <c r="E154" s="2" t="s">
        <v>320</v>
      </c>
      <c r="F154" s="2" t="s">
        <v>10</v>
      </c>
      <c r="G154" s="2" t="s">
        <v>16</v>
      </c>
      <c r="H154" s="3">
        <v>0</v>
      </c>
      <c r="I154" s="3">
        <v>0</v>
      </c>
      <c r="J154" s="25">
        <f>Table2[[#This Row],[Non-self-coauthors 5-year Citation]]*0.5</f>
        <v>0</v>
      </c>
      <c r="K154" s="9">
        <v>0</v>
      </c>
      <c r="L154" s="10">
        <v>0</v>
      </c>
      <c r="M154" s="9">
        <v>0</v>
      </c>
      <c r="N154" s="4">
        <v>0</v>
      </c>
      <c r="O154" s="7">
        <v>0</v>
      </c>
      <c r="P154" s="3">
        <v>0</v>
      </c>
      <c r="Q154" s="3">
        <v>0</v>
      </c>
      <c r="R154" s="3">
        <v>0</v>
      </c>
      <c r="S154" s="5">
        <f>Table2[[#This Row],[تعداد داوری Johe]]+Table2[[#This Row],[تعداد داوری مجله دانشگاه]]+Table2[[#This Row],[تعداد داوری سلامت جامعه]]</f>
        <v>0</v>
      </c>
      <c r="T154" s="6">
        <f>Table2[[#This Row],[جمع تعداد داوری‌ها]]/4</f>
        <v>0</v>
      </c>
      <c r="U154" s="7">
        <v>0</v>
      </c>
      <c r="V154" s="5">
        <v>0</v>
      </c>
      <c r="W154" s="24">
        <f t="shared" si="8"/>
        <v>0</v>
      </c>
      <c r="X154" s="24">
        <f t="shared" si="9"/>
        <v>0</v>
      </c>
      <c r="Y154" s="3"/>
    </row>
    <row r="155" spans="1:25" ht="18" customHeight="1" x14ac:dyDescent="0.25">
      <c r="A155" s="1">
        <v>139</v>
      </c>
      <c r="B155" s="2" t="s">
        <v>30</v>
      </c>
      <c r="C155" s="2" t="s">
        <v>299</v>
      </c>
      <c r="D155" s="2" t="s">
        <v>81</v>
      </c>
      <c r="E155" s="2" t="s">
        <v>85</v>
      </c>
      <c r="F155" s="2" t="s">
        <v>29</v>
      </c>
      <c r="G155" s="2" t="s">
        <v>34</v>
      </c>
      <c r="H155" s="3">
        <v>0</v>
      </c>
      <c r="I155" s="3">
        <v>0</v>
      </c>
      <c r="J155" s="25">
        <f>Table2[[#This Row],[Non-self-coauthors 5-year Citation]]*0.5</f>
        <v>0</v>
      </c>
      <c r="K155" s="9">
        <v>0</v>
      </c>
      <c r="L155" s="10">
        <v>0</v>
      </c>
      <c r="M155" s="9">
        <v>0</v>
      </c>
      <c r="N155" s="4">
        <v>0</v>
      </c>
      <c r="O155" s="7">
        <v>0</v>
      </c>
      <c r="P155" s="3">
        <v>0</v>
      </c>
      <c r="Q155" s="3">
        <v>0</v>
      </c>
      <c r="R155" s="3">
        <v>0</v>
      </c>
      <c r="S155" s="5">
        <f>Table2[[#This Row],[تعداد داوری Johe]]+Table2[[#This Row],[تعداد داوری مجله دانشگاه]]+Table2[[#This Row],[تعداد داوری سلامت جامعه]]</f>
        <v>0</v>
      </c>
      <c r="T155" s="6">
        <f>Table2[[#This Row],[جمع تعداد داوری‌ها]]/4</f>
        <v>0</v>
      </c>
      <c r="U155" s="7">
        <v>0</v>
      </c>
      <c r="V155" s="5">
        <v>0</v>
      </c>
      <c r="W155" s="24">
        <f t="shared" si="8"/>
        <v>0</v>
      </c>
      <c r="X155" s="24">
        <f t="shared" si="9"/>
        <v>0</v>
      </c>
      <c r="Y155" s="3"/>
    </row>
    <row r="156" spans="1:25" ht="18" customHeight="1" x14ac:dyDescent="0.25">
      <c r="A156" s="1">
        <v>161</v>
      </c>
      <c r="B156" s="2" t="s">
        <v>30</v>
      </c>
      <c r="C156" s="2" t="s">
        <v>332</v>
      </c>
      <c r="D156" s="2" t="s">
        <v>8</v>
      </c>
      <c r="E156" s="2" t="s">
        <v>98</v>
      </c>
      <c r="F156" s="2" t="s">
        <v>10</v>
      </c>
      <c r="G156" s="2" t="s">
        <v>34</v>
      </c>
      <c r="H156" s="3">
        <v>0</v>
      </c>
      <c r="I156" s="3">
        <v>0</v>
      </c>
      <c r="J156" s="25">
        <f>Table2[[#This Row],[Non-self-coauthors 5-year Citation]]*0.5</f>
        <v>0</v>
      </c>
      <c r="K156" s="9">
        <v>0</v>
      </c>
      <c r="L156" s="10">
        <v>0</v>
      </c>
      <c r="M156" s="9">
        <v>0</v>
      </c>
      <c r="N156" s="4">
        <v>0</v>
      </c>
      <c r="O156" s="7">
        <v>0</v>
      </c>
      <c r="P156" s="3">
        <v>0</v>
      </c>
      <c r="Q156" s="3">
        <v>0</v>
      </c>
      <c r="R156" s="3">
        <v>0</v>
      </c>
      <c r="S156" s="5">
        <f>Table2[[#This Row],[تعداد داوری Johe]]+Table2[[#This Row],[تعداد داوری مجله دانشگاه]]+Table2[[#This Row],[تعداد داوری سلامت جامعه]]</f>
        <v>0</v>
      </c>
      <c r="T156" s="6">
        <f>Table2[[#This Row],[جمع تعداد داوری‌ها]]/4</f>
        <v>0</v>
      </c>
      <c r="U156" s="7">
        <v>0</v>
      </c>
      <c r="V156" s="5">
        <v>0</v>
      </c>
      <c r="W156" s="24">
        <f t="shared" si="8"/>
        <v>0</v>
      </c>
      <c r="X156" s="24">
        <f t="shared" si="9"/>
        <v>0</v>
      </c>
      <c r="Y156" s="3"/>
    </row>
    <row r="157" spans="1:25" ht="18" customHeight="1" x14ac:dyDescent="0.25">
      <c r="A157" s="1">
        <v>159</v>
      </c>
      <c r="B157" s="2" t="s">
        <v>17</v>
      </c>
      <c r="C157" s="2" t="s">
        <v>329</v>
      </c>
      <c r="D157" s="2" t="s">
        <v>8</v>
      </c>
      <c r="E157" s="2" t="s">
        <v>330</v>
      </c>
      <c r="F157" s="2" t="s">
        <v>10</v>
      </c>
      <c r="G157" s="2" t="s">
        <v>11</v>
      </c>
      <c r="H157" s="3">
        <v>0</v>
      </c>
      <c r="I157" s="3">
        <v>0</v>
      </c>
      <c r="J157" s="25">
        <f>Table2[[#This Row],[Non-self-coauthors 5-year Citation]]*0.5</f>
        <v>0</v>
      </c>
      <c r="K157" s="9">
        <v>0</v>
      </c>
      <c r="L157" s="10">
        <v>0</v>
      </c>
      <c r="M157" s="9">
        <v>0</v>
      </c>
      <c r="N157" s="4">
        <v>0</v>
      </c>
      <c r="O157" s="7">
        <v>0</v>
      </c>
      <c r="P157" s="3">
        <v>0</v>
      </c>
      <c r="Q157" s="3">
        <v>0</v>
      </c>
      <c r="R157" s="3">
        <v>0</v>
      </c>
      <c r="S157" s="5">
        <f>Table2[[#This Row],[تعداد داوری Johe]]+Table2[[#This Row],[تعداد داوری مجله دانشگاه]]+Table2[[#This Row],[تعداد داوری سلامت جامعه]]</f>
        <v>0</v>
      </c>
      <c r="T157" s="6">
        <f>Table2[[#This Row],[جمع تعداد داوری‌ها]]/4</f>
        <v>0</v>
      </c>
      <c r="U157" s="7">
        <v>0</v>
      </c>
      <c r="V157" s="5">
        <v>0</v>
      </c>
      <c r="W157" s="24">
        <f t="shared" si="8"/>
        <v>0</v>
      </c>
      <c r="X157" s="24">
        <f t="shared" si="9"/>
        <v>0</v>
      </c>
      <c r="Y157" s="3"/>
    </row>
    <row r="158" spans="1:25" ht="18" customHeight="1" x14ac:dyDescent="0.25">
      <c r="A158" s="1">
        <v>160</v>
      </c>
      <c r="B158" s="2" t="s">
        <v>30</v>
      </c>
      <c r="C158" s="2" t="s">
        <v>331</v>
      </c>
      <c r="D158" s="2" t="s">
        <v>8</v>
      </c>
      <c r="E158" s="2" t="s">
        <v>101</v>
      </c>
      <c r="F158" s="2" t="s">
        <v>10</v>
      </c>
      <c r="G158" s="2" t="s">
        <v>11</v>
      </c>
      <c r="H158" s="3">
        <v>0</v>
      </c>
      <c r="I158" s="3">
        <v>0</v>
      </c>
      <c r="J158" s="25">
        <f>Table2[[#This Row],[Non-self-coauthors 5-year Citation]]*0.5</f>
        <v>0</v>
      </c>
      <c r="K158" s="9">
        <v>0</v>
      </c>
      <c r="L158" s="10">
        <v>0</v>
      </c>
      <c r="M158" s="9">
        <v>0</v>
      </c>
      <c r="N158" s="4">
        <v>0</v>
      </c>
      <c r="O158" s="7">
        <v>0</v>
      </c>
      <c r="P158" s="3">
        <v>0</v>
      </c>
      <c r="Q158" s="3">
        <v>0</v>
      </c>
      <c r="R158" s="3">
        <v>0</v>
      </c>
      <c r="S158" s="5">
        <f>Table2[[#This Row],[تعداد داوری Johe]]+Table2[[#This Row],[تعداد داوری مجله دانشگاه]]+Table2[[#This Row],[تعداد داوری سلامت جامعه]]</f>
        <v>0</v>
      </c>
      <c r="T158" s="6">
        <f>Table2[[#This Row],[جمع تعداد داوری‌ها]]/4</f>
        <v>0</v>
      </c>
      <c r="U158" s="7">
        <v>0</v>
      </c>
      <c r="V158" s="5">
        <v>0</v>
      </c>
      <c r="W158" s="24">
        <f t="shared" si="8"/>
        <v>0</v>
      </c>
      <c r="X158" s="24">
        <f t="shared" si="9"/>
        <v>0</v>
      </c>
      <c r="Y158" s="3"/>
    </row>
    <row r="159" spans="1:25" ht="18" customHeight="1" x14ac:dyDescent="0.25">
      <c r="A159" s="1">
        <v>158</v>
      </c>
      <c r="B159" s="2" t="s">
        <v>327</v>
      </c>
      <c r="C159" s="2" t="s">
        <v>328</v>
      </c>
      <c r="D159" s="2" t="s">
        <v>8</v>
      </c>
      <c r="E159" s="2" t="s">
        <v>101</v>
      </c>
      <c r="F159" s="2" t="s">
        <v>10</v>
      </c>
      <c r="G159" s="2" t="s">
        <v>34</v>
      </c>
      <c r="H159" s="3">
        <v>0</v>
      </c>
      <c r="I159" s="3">
        <v>0</v>
      </c>
      <c r="J159" s="25">
        <f>Table2[[#This Row],[Non-self-coauthors 5-year Citation]]*0.5</f>
        <v>0</v>
      </c>
      <c r="K159" s="9">
        <v>0</v>
      </c>
      <c r="L159" s="10">
        <v>0</v>
      </c>
      <c r="M159" s="9">
        <v>0</v>
      </c>
      <c r="N159" s="4">
        <v>0</v>
      </c>
      <c r="O159" s="7">
        <v>0</v>
      </c>
      <c r="P159" s="3">
        <v>0</v>
      </c>
      <c r="Q159" s="3">
        <v>0</v>
      </c>
      <c r="R159" s="3">
        <v>0</v>
      </c>
      <c r="S159" s="5">
        <f>Table2[[#This Row],[تعداد داوری Johe]]+Table2[[#This Row],[تعداد داوری مجله دانشگاه]]+Table2[[#This Row],[تعداد داوری سلامت جامعه]]</f>
        <v>0</v>
      </c>
      <c r="T159" s="6">
        <f>Table2[[#This Row],[جمع تعداد داوری‌ها]]/4</f>
        <v>0</v>
      </c>
      <c r="U159" s="7">
        <v>0</v>
      </c>
      <c r="V159" s="5">
        <v>0</v>
      </c>
      <c r="W159" s="24">
        <f t="shared" si="8"/>
        <v>0</v>
      </c>
      <c r="X159" s="24">
        <f t="shared" si="9"/>
        <v>0</v>
      </c>
      <c r="Y159" s="3"/>
    </row>
    <row r="160" spans="1:25" ht="18" customHeight="1" x14ac:dyDescent="0.25">
      <c r="A160" s="1">
        <v>154</v>
      </c>
      <c r="B160" s="2" t="s">
        <v>321</v>
      </c>
      <c r="C160" s="2" t="s">
        <v>322</v>
      </c>
      <c r="D160" s="2" t="s">
        <v>75</v>
      </c>
      <c r="E160" s="2" t="s">
        <v>233</v>
      </c>
      <c r="F160" s="2" t="s">
        <v>29</v>
      </c>
      <c r="G160" s="2" t="s">
        <v>99</v>
      </c>
      <c r="H160" s="3">
        <v>0</v>
      </c>
      <c r="I160" s="3">
        <v>0</v>
      </c>
      <c r="J160" s="25">
        <f>Table2[[#This Row],[Non-self-coauthors 5-year Citation]]*0.5</f>
        <v>0</v>
      </c>
      <c r="K160" s="9">
        <v>0</v>
      </c>
      <c r="L160" s="10">
        <v>0</v>
      </c>
      <c r="M160" s="9">
        <v>0</v>
      </c>
      <c r="N160" s="4">
        <v>0</v>
      </c>
      <c r="O160" s="7">
        <v>0</v>
      </c>
      <c r="P160" s="3">
        <v>0</v>
      </c>
      <c r="Q160" s="3">
        <v>0</v>
      </c>
      <c r="R160" s="3">
        <v>0</v>
      </c>
      <c r="S160" s="5">
        <f>Table2[[#This Row],[تعداد داوری Johe]]+Table2[[#This Row],[تعداد داوری مجله دانشگاه]]+Table2[[#This Row],[تعداد داوری سلامت جامعه]]</f>
        <v>0</v>
      </c>
      <c r="T160" s="6">
        <f>Table2[[#This Row],[جمع تعداد داوری‌ها]]/4</f>
        <v>0</v>
      </c>
      <c r="U160" s="7">
        <v>0</v>
      </c>
      <c r="V160" s="5">
        <v>0</v>
      </c>
      <c r="W160" s="24">
        <f t="shared" si="8"/>
        <v>0</v>
      </c>
      <c r="X160" s="24">
        <f t="shared" si="9"/>
        <v>0</v>
      </c>
      <c r="Y160" s="3"/>
    </row>
    <row r="161" spans="1:25" ht="18" customHeight="1" x14ac:dyDescent="0.25">
      <c r="A161" s="1">
        <v>156</v>
      </c>
      <c r="B161" s="2" t="s">
        <v>30</v>
      </c>
      <c r="C161" s="2" t="s">
        <v>325</v>
      </c>
      <c r="D161" s="2" t="s">
        <v>75</v>
      </c>
      <c r="E161" s="2" t="s">
        <v>233</v>
      </c>
      <c r="F161" s="2" t="s">
        <v>29</v>
      </c>
      <c r="G161" s="2" t="s">
        <v>16</v>
      </c>
      <c r="H161" s="3">
        <v>0</v>
      </c>
      <c r="I161" s="3">
        <v>0</v>
      </c>
      <c r="J161" s="25">
        <f>Table2[[#This Row],[Non-self-coauthors 5-year Citation]]*0.5</f>
        <v>0</v>
      </c>
      <c r="K161" s="9">
        <v>0</v>
      </c>
      <c r="L161" s="10">
        <v>0</v>
      </c>
      <c r="M161" s="9">
        <v>0</v>
      </c>
      <c r="N161" s="4">
        <v>0</v>
      </c>
      <c r="O161" s="7">
        <v>0</v>
      </c>
      <c r="P161" s="3">
        <v>0</v>
      </c>
      <c r="Q161" s="3">
        <v>0</v>
      </c>
      <c r="R161" s="3">
        <v>0</v>
      </c>
      <c r="S161" s="5">
        <f>Table2[[#This Row],[تعداد داوری Johe]]+Table2[[#This Row],[تعداد داوری مجله دانشگاه]]+Table2[[#This Row],[تعداد داوری سلامت جامعه]]</f>
        <v>0</v>
      </c>
      <c r="T161" s="6">
        <f>Table2[[#This Row],[جمع تعداد داوری‌ها]]/4</f>
        <v>0</v>
      </c>
      <c r="U161" s="7">
        <v>0</v>
      </c>
      <c r="V161" s="5">
        <v>0</v>
      </c>
      <c r="W161" s="24">
        <f t="shared" si="8"/>
        <v>0</v>
      </c>
      <c r="X161" s="24">
        <f t="shared" si="9"/>
        <v>0</v>
      </c>
      <c r="Y161" s="3"/>
    </row>
    <row r="162" spans="1:25" ht="18" customHeight="1" x14ac:dyDescent="0.25">
      <c r="A162" s="1">
        <v>25</v>
      </c>
      <c r="B162" s="2" t="s">
        <v>79</v>
      </c>
      <c r="C162" s="2" t="s">
        <v>80</v>
      </c>
      <c r="D162" s="2" t="s">
        <v>81</v>
      </c>
      <c r="E162" s="2" t="s">
        <v>82</v>
      </c>
      <c r="F162" s="2" t="s">
        <v>10</v>
      </c>
      <c r="G162" s="2" t="s">
        <v>11</v>
      </c>
      <c r="H162" s="3">
        <v>59</v>
      </c>
      <c r="I162" s="3">
        <v>55</v>
      </c>
      <c r="J162" s="25">
        <f>Table2[[#This Row],[Non-self-coauthors 5-year Citation]]*0.5</f>
        <v>27.5</v>
      </c>
      <c r="K162" s="9">
        <v>0</v>
      </c>
      <c r="L162" s="10">
        <v>0</v>
      </c>
      <c r="M162" s="9">
        <v>0</v>
      </c>
      <c r="N162" s="4">
        <v>0</v>
      </c>
      <c r="O162" s="7">
        <v>0</v>
      </c>
      <c r="P162" s="3">
        <v>0</v>
      </c>
      <c r="Q162" s="3">
        <v>0</v>
      </c>
      <c r="R162" s="3">
        <v>0</v>
      </c>
      <c r="S162" s="5">
        <f>Table2[[#This Row],[تعداد داوری Johe]]+Table2[[#This Row],[تعداد داوری مجله دانشگاه]]+Table2[[#This Row],[تعداد داوری سلامت جامعه]]</f>
        <v>0</v>
      </c>
      <c r="T162" s="6">
        <f>Table2[[#This Row],[جمع تعداد داوری‌ها]]/4</f>
        <v>0</v>
      </c>
      <c r="U162" s="7">
        <v>0</v>
      </c>
      <c r="V162" s="5">
        <v>0</v>
      </c>
      <c r="W162" s="24">
        <f t="shared" ref="W162:W180" si="10">J162+L162+N162+U162+V162</f>
        <v>27.5</v>
      </c>
      <c r="X162" s="24">
        <f t="shared" ref="X162:X180" si="11">L162+N162+U162+V162</f>
        <v>0</v>
      </c>
      <c r="Y162" s="3"/>
    </row>
    <row r="163" spans="1:25" ht="18" customHeight="1" x14ac:dyDescent="0.25">
      <c r="A163" s="1">
        <v>155</v>
      </c>
      <c r="B163" s="2" t="s">
        <v>323</v>
      </c>
      <c r="C163" s="2" t="s">
        <v>324</v>
      </c>
      <c r="D163" s="2" t="s">
        <v>8</v>
      </c>
      <c r="E163" s="2" t="s">
        <v>101</v>
      </c>
      <c r="F163" s="2" t="s">
        <v>10</v>
      </c>
      <c r="G163" s="2" t="s">
        <v>34</v>
      </c>
      <c r="H163" s="3">
        <v>0</v>
      </c>
      <c r="I163" s="3">
        <v>0</v>
      </c>
      <c r="J163" s="25">
        <f>Table2[[#This Row],[Non-self-coauthors 5-year Citation]]*0.5</f>
        <v>0</v>
      </c>
      <c r="K163" s="9">
        <v>0</v>
      </c>
      <c r="L163" s="10">
        <v>0</v>
      </c>
      <c r="M163" s="9">
        <v>0</v>
      </c>
      <c r="N163" s="4">
        <v>0</v>
      </c>
      <c r="O163" s="7">
        <v>0</v>
      </c>
      <c r="P163" s="3">
        <v>0</v>
      </c>
      <c r="Q163" s="3">
        <v>0</v>
      </c>
      <c r="R163" s="3">
        <v>0</v>
      </c>
      <c r="S163" s="5">
        <f>Table2[[#This Row],[تعداد داوری Johe]]+Table2[[#This Row],[تعداد داوری مجله دانشگاه]]+Table2[[#This Row],[تعداد داوری سلامت جامعه]]</f>
        <v>0</v>
      </c>
      <c r="T163" s="6">
        <f>Table2[[#This Row],[جمع تعداد داوری‌ها]]/4</f>
        <v>0</v>
      </c>
      <c r="U163" s="7">
        <v>0</v>
      </c>
      <c r="V163" s="5">
        <v>0</v>
      </c>
      <c r="W163" s="24">
        <f t="shared" si="10"/>
        <v>0</v>
      </c>
      <c r="X163" s="24">
        <f t="shared" si="11"/>
        <v>0</v>
      </c>
      <c r="Y163" s="3"/>
    </row>
    <row r="164" spans="1:25" ht="18" customHeight="1" x14ac:dyDescent="0.25">
      <c r="A164" s="1">
        <v>82</v>
      </c>
      <c r="B164" s="2" t="s">
        <v>198</v>
      </c>
      <c r="C164" s="2" t="s">
        <v>199</v>
      </c>
      <c r="D164" s="2" t="s">
        <v>40</v>
      </c>
      <c r="E164" s="2" t="s">
        <v>164</v>
      </c>
      <c r="F164" s="2" t="s">
        <v>10</v>
      </c>
      <c r="G164" s="2" t="s">
        <v>34</v>
      </c>
      <c r="H164" s="3">
        <v>2</v>
      </c>
      <c r="I164" s="3">
        <v>1</v>
      </c>
      <c r="J164" s="25">
        <f>Table2[[#This Row],[Non-self-coauthors 5-year Citation]]*0.5</f>
        <v>0.5</v>
      </c>
      <c r="K164" s="9">
        <v>0</v>
      </c>
      <c r="L164" s="10">
        <v>0</v>
      </c>
      <c r="M164" s="9">
        <v>0</v>
      </c>
      <c r="N164" s="4">
        <v>0</v>
      </c>
      <c r="O164" s="7">
        <v>0</v>
      </c>
      <c r="P164" s="3">
        <v>0</v>
      </c>
      <c r="Q164" s="3">
        <v>0</v>
      </c>
      <c r="R164" s="3">
        <v>0</v>
      </c>
      <c r="S164" s="5">
        <f>Table2[[#This Row],[تعداد داوری Johe]]+Table2[[#This Row],[تعداد داوری مجله دانشگاه]]+Table2[[#This Row],[تعداد داوری سلامت جامعه]]</f>
        <v>0</v>
      </c>
      <c r="T164" s="6">
        <f>Table2[[#This Row],[جمع تعداد داوری‌ها]]/4</f>
        <v>0</v>
      </c>
      <c r="U164" s="7">
        <v>0</v>
      </c>
      <c r="V164" s="5">
        <v>0</v>
      </c>
      <c r="W164" s="24">
        <f t="shared" si="10"/>
        <v>0.5</v>
      </c>
      <c r="X164" s="24">
        <f t="shared" si="11"/>
        <v>0</v>
      </c>
      <c r="Y164" s="3"/>
    </row>
    <row r="165" spans="1:25" ht="18" customHeight="1" x14ac:dyDescent="0.25">
      <c r="A165" s="1">
        <v>95</v>
      </c>
      <c r="B165" s="2" t="s">
        <v>30</v>
      </c>
      <c r="C165" s="2" t="s">
        <v>222</v>
      </c>
      <c r="D165" s="2" t="s">
        <v>8</v>
      </c>
      <c r="E165" s="2" t="s">
        <v>120</v>
      </c>
      <c r="F165" s="2" t="s">
        <v>10</v>
      </c>
      <c r="G165" s="2" t="s">
        <v>11</v>
      </c>
      <c r="H165" s="3">
        <v>0</v>
      </c>
      <c r="I165" s="3">
        <v>0</v>
      </c>
      <c r="J165" s="25">
        <f>Table2[[#This Row],[Non-self-coauthors 5-year Citation]]*0.5</f>
        <v>0</v>
      </c>
      <c r="K165" s="9">
        <v>0</v>
      </c>
      <c r="L165" s="10">
        <v>0</v>
      </c>
      <c r="M165" s="9">
        <v>0</v>
      </c>
      <c r="N165" s="4">
        <v>0</v>
      </c>
      <c r="O165" s="7">
        <v>0</v>
      </c>
      <c r="P165" s="3">
        <v>0</v>
      </c>
      <c r="Q165" s="3">
        <v>0</v>
      </c>
      <c r="R165" s="3">
        <v>0</v>
      </c>
      <c r="S165" s="5">
        <f>Table2[[#This Row],[تعداد داوری Johe]]+Table2[[#This Row],[تعداد داوری مجله دانشگاه]]+Table2[[#This Row],[تعداد داوری سلامت جامعه]]</f>
        <v>0</v>
      </c>
      <c r="T165" s="6">
        <f>Table2[[#This Row],[جمع تعداد داوری‌ها]]/4</f>
        <v>0</v>
      </c>
      <c r="U165" s="7">
        <v>0</v>
      </c>
      <c r="V165" s="5">
        <v>0</v>
      </c>
      <c r="W165" s="24">
        <f t="shared" si="10"/>
        <v>0</v>
      </c>
      <c r="X165" s="24">
        <f t="shared" si="11"/>
        <v>0</v>
      </c>
      <c r="Y165" s="3"/>
    </row>
    <row r="166" spans="1:25" ht="18" customHeight="1" x14ac:dyDescent="0.25">
      <c r="A166" s="1">
        <v>48</v>
      </c>
      <c r="B166" s="2" t="s">
        <v>132</v>
      </c>
      <c r="C166" s="2" t="s">
        <v>133</v>
      </c>
      <c r="D166" s="2" t="s">
        <v>8</v>
      </c>
      <c r="E166" s="2" t="s">
        <v>95</v>
      </c>
      <c r="F166" s="2" t="s">
        <v>10</v>
      </c>
      <c r="G166" s="2" t="s">
        <v>16</v>
      </c>
      <c r="H166" s="3">
        <v>10</v>
      </c>
      <c r="I166" s="3">
        <v>10</v>
      </c>
      <c r="J166" s="25">
        <f>Table2[[#This Row],[Non-self-coauthors 5-year Citation]]*0.5</f>
        <v>5</v>
      </c>
      <c r="K166" s="9">
        <v>0</v>
      </c>
      <c r="L166" s="10">
        <v>0</v>
      </c>
      <c r="M166" s="9">
        <v>0</v>
      </c>
      <c r="N166" s="4">
        <v>0</v>
      </c>
      <c r="O166" s="7">
        <v>0</v>
      </c>
      <c r="P166" s="3">
        <v>0</v>
      </c>
      <c r="Q166" s="3">
        <v>0</v>
      </c>
      <c r="R166" s="3">
        <v>0</v>
      </c>
      <c r="S166" s="5">
        <f>Table2[[#This Row],[تعداد داوری Johe]]+Table2[[#This Row],[تعداد داوری مجله دانشگاه]]+Table2[[#This Row],[تعداد داوری سلامت جامعه]]</f>
        <v>0</v>
      </c>
      <c r="T166" s="6">
        <f>Table2[[#This Row],[جمع تعداد داوری‌ها]]/4</f>
        <v>0</v>
      </c>
      <c r="U166" s="7">
        <v>0</v>
      </c>
      <c r="V166" s="5">
        <v>0</v>
      </c>
      <c r="W166" s="24">
        <f t="shared" si="10"/>
        <v>5</v>
      </c>
      <c r="X166" s="24">
        <f t="shared" si="11"/>
        <v>0</v>
      </c>
      <c r="Y166" s="3"/>
    </row>
    <row r="167" spans="1:25" ht="18" customHeight="1" x14ac:dyDescent="0.25">
      <c r="A167" s="1">
        <v>174</v>
      </c>
      <c r="B167" s="2" t="s">
        <v>237</v>
      </c>
      <c r="C167" s="2" t="s">
        <v>350</v>
      </c>
      <c r="D167" s="2" t="s">
        <v>8</v>
      </c>
      <c r="E167" s="2" t="s">
        <v>170</v>
      </c>
      <c r="F167" s="2" t="s">
        <v>10</v>
      </c>
      <c r="G167" s="2" t="s">
        <v>34</v>
      </c>
      <c r="H167" s="3">
        <v>0</v>
      </c>
      <c r="I167" s="3">
        <v>0</v>
      </c>
      <c r="J167" s="25">
        <f>Table2[[#This Row],[Non-self-coauthors 5-year Citation]]*0.5</f>
        <v>0</v>
      </c>
      <c r="K167" s="9">
        <v>0</v>
      </c>
      <c r="L167" s="10">
        <v>0</v>
      </c>
      <c r="M167" s="9">
        <v>0</v>
      </c>
      <c r="N167" s="4">
        <v>0</v>
      </c>
      <c r="O167" s="7">
        <v>0</v>
      </c>
      <c r="P167" s="3">
        <v>0</v>
      </c>
      <c r="Q167" s="3">
        <v>0</v>
      </c>
      <c r="R167" s="3">
        <v>0</v>
      </c>
      <c r="S167" s="5">
        <f>Table2[[#This Row],[تعداد داوری Johe]]+Table2[[#This Row],[تعداد داوری مجله دانشگاه]]+Table2[[#This Row],[تعداد داوری سلامت جامعه]]</f>
        <v>0</v>
      </c>
      <c r="T167" s="6">
        <f>Table2[[#This Row],[جمع تعداد داوری‌ها]]/4</f>
        <v>0</v>
      </c>
      <c r="U167" s="7">
        <v>0</v>
      </c>
      <c r="V167" s="5">
        <v>0</v>
      </c>
      <c r="W167" s="24">
        <f t="shared" si="10"/>
        <v>0</v>
      </c>
      <c r="X167" s="24">
        <f t="shared" si="11"/>
        <v>0</v>
      </c>
      <c r="Y167" s="3"/>
    </row>
    <row r="168" spans="1:25" ht="18" customHeight="1" x14ac:dyDescent="0.25">
      <c r="A168" s="1">
        <v>151</v>
      </c>
      <c r="B168" s="2" t="s">
        <v>316</v>
      </c>
      <c r="C168" s="2" t="s">
        <v>317</v>
      </c>
      <c r="D168" s="2" t="s">
        <v>8</v>
      </c>
      <c r="E168" s="2" t="s">
        <v>131</v>
      </c>
      <c r="F168" s="2" t="s">
        <v>10</v>
      </c>
      <c r="G168" s="2"/>
      <c r="H168" s="3">
        <v>0</v>
      </c>
      <c r="I168" s="3">
        <v>0</v>
      </c>
      <c r="J168" s="25">
        <f>Table2[[#This Row],[Non-self-coauthors 5-year Citation]]*0.5</f>
        <v>0</v>
      </c>
      <c r="K168" s="9">
        <v>0</v>
      </c>
      <c r="L168" s="10">
        <v>0</v>
      </c>
      <c r="M168" s="9">
        <v>0</v>
      </c>
      <c r="N168" s="4">
        <v>0</v>
      </c>
      <c r="O168" s="7">
        <v>0</v>
      </c>
      <c r="P168" s="3">
        <v>0</v>
      </c>
      <c r="Q168" s="3">
        <v>0</v>
      </c>
      <c r="R168" s="3">
        <v>0</v>
      </c>
      <c r="S168" s="5">
        <f>Table2[[#This Row],[تعداد داوری Johe]]+Table2[[#This Row],[تعداد داوری مجله دانشگاه]]+Table2[[#This Row],[تعداد داوری سلامت جامعه]]</f>
        <v>0</v>
      </c>
      <c r="T168" s="6">
        <f>Table2[[#This Row],[جمع تعداد داوری‌ها]]/4</f>
        <v>0</v>
      </c>
      <c r="U168" s="7">
        <v>0</v>
      </c>
      <c r="V168" s="5">
        <v>0</v>
      </c>
      <c r="W168" s="24">
        <f t="shared" si="10"/>
        <v>0</v>
      </c>
      <c r="X168" s="24">
        <f t="shared" si="11"/>
        <v>0</v>
      </c>
      <c r="Y168" s="3"/>
    </row>
    <row r="169" spans="1:25" ht="18" customHeight="1" x14ac:dyDescent="0.25">
      <c r="A169" s="1">
        <v>63</v>
      </c>
      <c r="B169" s="2" t="s">
        <v>165</v>
      </c>
      <c r="C169" s="2" t="s">
        <v>166</v>
      </c>
      <c r="D169" s="2" t="s">
        <v>81</v>
      </c>
      <c r="E169" s="2" t="s">
        <v>167</v>
      </c>
      <c r="F169" s="2" t="s">
        <v>10</v>
      </c>
      <c r="G169" s="2" t="s">
        <v>34</v>
      </c>
      <c r="H169" s="3">
        <v>18</v>
      </c>
      <c r="I169" s="3">
        <v>13</v>
      </c>
      <c r="J169" s="25">
        <f>Table2[[#This Row],[Non-self-coauthors 5-year Citation]]*0.5</f>
        <v>6.5</v>
      </c>
      <c r="K169" s="9">
        <v>0</v>
      </c>
      <c r="L169" s="10">
        <v>0</v>
      </c>
      <c r="M169" s="9">
        <v>0</v>
      </c>
      <c r="N169" s="4">
        <v>0</v>
      </c>
      <c r="O169" s="7">
        <v>0</v>
      </c>
      <c r="P169" s="3">
        <v>0</v>
      </c>
      <c r="Q169" s="3">
        <v>0</v>
      </c>
      <c r="R169" s="3">
        <v>0</v>
      </c>
      <c r="S169" s="5">
        <f>Table2[[#This Row],[تعداد داوری Johe]]+Table2[[#This Row],[تعداد داوری مجله دانشگاه]]+Table2[[#This Row],[تعداد داوری سلامت جامعه]]</f>
        <v>0</v>
      </c>
      <c r="T169" s="6">
        <f>Table2[[#This Row],[جمع تعداد داوری‌ها]]/4</f>
        <v>0</v>
      </c>
      <c r="U169" s="7">
        <v>0</v>
      </c>
      <c r="V169" s="5">
        <v>0</v>
      </c>
      <c r="W169" s="24">
        <f t="shared" si="10"/>
        <v>6.5</v>
      </c>
      <c r="X169" s="24">
        <f t="shared" si="11"/>
        <v>0</v>
      </c>
      <c r="Y169" s="3"/>
    </row>
    <row r="170" spans="1:25" ht="18" customHeight="1" x14ac:dyDescent="0.25">
      <c r="A170" s="1">
        <v>163</v>
      </c>
      <c r="B170" s="2" t="s">
        <v>334</v>
      </c>
      <c r="C170" s="2" t="s">
        <v>335</v>
      </c>
      <c r="D170" s="2" t="s">
        <v>8</v>
      </c>
      <c r="E170" s="2" t="s">
        <v>336</v>
      </c>
      <c r="F170" s="2" t="s">
        <v>10</v>
      </c>
      <c r="G170" s="2" t="s">
        <v>16</v>
      </c>
      <c r="H170" s="3">
        <v>0</v>
      </c>
      <c r="I170" s="3">
        <v>0</v>
      </c>
      <c r="J170" s="25">
        <f>Table2[[#This Row],[Non-self-coauthors 5-year Citation]]*0.5</f>
        <v>0</v>
      </c>
      <c r="K170" s="9">
        <v>0</v>
      </c>
      <c r="L170" s="10">
        <v>0</v>
      </c>
      <c r="M170" s="9">
        <v>0</v>
      </c>
      <c r="N170" s="4">
        <v>0</v>
      </c>
      <c r="O170" s="7">
        <v>0</v>
      </c>
      <c r="P170" s="3">
        <v>0</v>
      </c>
      <c r="Q170" s="3">
        <v>1</v>
      </c>
      <c r="R170" s="3">
        <v>0</v>
      </c>
      <c r="S170" s="5">
        <f>Table2[[#This Row],[تعداد داوری Johe]]+Table2[[#This Row],[تعداد داوری مجله دانشگاه]]+Table2[[#This Row],[تعداد داوری سلامت جامعه]]</f>
        <v>1</v>
      </c>
      <c r="T170" s="6">
        <f>Table2[[#This Row],[جمع تعداد داوری‌ها]]/4</f>
        <v>0.25</v>
      </c>
      <c r="U170" s="7">
        <v>0</v>
      </c>
      <c r="V170" s="5">
        <v>0</v>
      </c>
      <c r="W170" s="24">
        <f t="shared" si="10"/>
        <v>0</v>
      </c>
      <c r="X170" s="24">
        <f t="shared" si="11"/>
        <v>0</v>
      </c>
      <c r="Y170" s="3"/>
    </row>
    <row r="171" spans="1:25" ht="18" customHeight="1" x14ac:dyDescent="0.25">
      <c r="A171" s="1">
        <v>165</v>
      </c>
      <c r="B171" s="2" t="s">
        <v>339</v>
      </c>
      <c r="C171" s="2" t="s">
        <v>340</v>
      </c>
      <c r="D171" s="2" t="s">
        <v>8</v>
      </c>
      <c r="E171" s="2" t="s">
        <v>115</v>
      </c>
      <c r="F171" s="2" t="s">
        <v>10</v>
      </c>
      <c r="G171" s="2" t="s">
        <v>34</v>
      </c>
      <c r="H171" s="3">
        <v>0</v>
      </c>
      <c r="I171" s="3">
        <v>0</v>
      </c>
      <c r="J171" s="25">
        <f>Table2[[#This Row],[Non-self-coauthors 5-year Citation]]*0.5</f>
        <v>0</v>
      </c>
      <c r="K171" s="9">
        <v>0</v>
      </c>
      <c r="L171" s="10">
        <v>0</v>
      </c>
      <c r="M171" s="9">
        <v>0</v>
      </c>
      <c r="N171" s="4">
        <v>0</v>
      </c>
      <c r="O171" s="7">
        <v>0</v>
      </c>
      <c r="P171" s="3">
        <v>0</v>
      </c>
      <c r="Q171" s="3">
        <v>0</v>
      </c>
      <c r="R171" s="3">
        <v>0</v>
      </c>
      <c r="S171" s="5">
        <f>Table2[[#This Row],[تعداد داوری Johe]]+Table2[[#This Row],[تعداد داوری مجله دانشگاه]]+Table2[[#This Row],[تعداد داوری سلامت جامعه]]</f>
        <v>0</v>
      </c>
      <c r="T171" s="6">
        <f>Table2[[#This Row],[جمع تعداد داوری‌ها]]/4</f>
        <v>0</v>
      </c>
      <c r="U171" s="7">
        <v>0</v>
      </c>
      <c r="V171" s="5">
        <v>0</v>
      </c>
      <c r="W171" s="24">
        <f t="shared" si="10"/>
        <v>0</v>
      </c>
      <c r="X171" s="24">
        <f t="shared" si="11"/>
        <v>0</v>
      </c>
      <c r="Y171" s="3"/>
    </row>
    <row r="172" spans="1:25" ht="18" customHeight="1" x14ac:dyDescent="0.25">
      <c r="A172" s="1">
        <v>169</v>
      </c>
      <c r="B172" s="2" t="s">
        <v>105</v>
      </c>
      <c r="C172" s="2" t="s">
        <v>345</v>
      </c>
      <c r="D172" s="2" t="s">
        <v>8</v>
      </c>
      <c r="E172" s="2" t="s">
        <v>313</v>
      </c>
      <c r="F172" s="2" t="s">
        <v>10</v>
      </c>
      <c r="G172" s="2" t="s">
        <v>34</v>
      </c>
      <c r="H172" s="3">
        <v>0</v>
      </c>
      <c r="I172" s="3">
        <v>0</v>
      </c>
      <c r="J172" s="25">
        <f>Table2[[#This Row],[Non-self-coauthors 5-year Citation]]*0.5</f>
        <v>0</v>
      </c>
      <c r="K172" s="9">
        <v>0</v>
      </c>
      <c r="L172" s="10">
        <v>0</v>
      </c>
      <c r="M172" s="9">
        <v>0</v>
      </c>
      <c r="N172" s="4">
        <v>0</v>
      </c>
      <c r="O172" s="7">
        <v>0</v>
      </c>
      <c r="P172" s="3">
        <v>0</v>
      </c>
      <c r="Q172" s="3">
        <v>0</v>
      </c>
      <c r="R172" s="3">
        <v>0</v>
      </c>
      <c r="S172" s="5">
        <f>Table2[[#This Row],[تعداد داوری Johe]]+Table2[[#This Row],[تعداد داوری مجله دانشگاه]]+Table2[[#This Row],[تعداد داوری سلامت جامعه]]</f>
        <v>0</v>
      </c>
      <c r="T172" s="6">
        <f>Table2[[#This Row],[جمع تعداد داوری‌ها]]/4</f>
        <v>0</v>
      </c>
      <c r="U172" s="7">
        <v>0</v>
      </c>
      <c r="V172" s="5">
        <v>0</v>
      </c>
      <c r="W172" s="24">
        <f t="shared" si="10"/>
        <v>0</v>
      </c>
      <c r="X172" s="24">
        <f t="shared" si="11"/>
        <v>0</v>
      </c>
      <c r="Y172" s="3"/>
    </row>
    <row r="173" spans="1:25" ht="18" customHeight="1" x14ac:dyDescent="0.25">
      <c r="A173" s="1">
        <v>78</v>
      </c>
      <c r="B173" s="2" t="s">
        <v>191</v>
      </c>
      <c r="C173" s="2" t="s">
        <v>192</v>
      </c>
      <c r="D173" s="2" t="s">
        <v>8</v>
      </c>
      <c r="E173" s="2" t="s">
        <v>120</v>
      </c>
      <c r="F173" s="2" t="s">
        <v>10</v>
      </c>
      <c r="G173" s="2" t="s">
        <v>99</v>
      </c>
      <c r="H173" s="3">
        <v>4</v>
      </c>
      <c r="I173" s="3">
        <v>4</v>
      </c>
      <c r="J173" s="25">
        <f>Table2[[#This Row],[Non-self-coauthors 5-year Citation]]*0.5</f>
        <v>2</v>
      </c>
      <c r="K173" s="9">
        <v>0</v>
      </c>
      <c r="L173" s="10">
        <v>0</v>
      </c>
      <c r="M173" s="9">
        <v>0</v>
      </c>
      <c r="N173" s="4">
        <v>0</v>
      </c>
      <c r="O173" s="7">
        <v>0</v>
      </c>
      <c r="P173" s="3">
        <v>0</v>
      </c>
      <c r="Q173" s="3">
        <v>0</v>
      </c>
      <c r="R173" s="3">
        <v>0</v>
      </c>
      <c r="S173" s="5">
        <f>Table2[[#This Row],[تعداد داوری Johe]]+Table2[[#This Row],[تعداد داوری مجله دانشگاه]]+Table2[[#This Row],[تعداد داوری سلامت جامعه]]</f>
        <v>0</v>
      </c>
      <c r="T173" s="6">
        <f>Table2[[#This Row],[جمع تعداد داوری‌ها]]/4</f>
        <v>0</v>
      </c>
      <c r="U173" s="7">
        <v>0</v>
      </c>
      <c r="V173" s="5">
        <v>0</v>
      </c>
      <c r="W173" s="24">
        <f t="shared" si="10"/>
        <v>2</v>
      </c>
      <c r="X173" s="24">
        <f t="shared" si="11"/>
        <v>0</v>
      </c>
      <c r="Y173" s="3"/>
    </row>
    <row r="174" spans="1:25" ht="18" customHeight="1" x14ac:dyDescent="0.25">
      <c r="A174" s="1">
        <v>43</v>
      </c>
      <c r="B174" s="2" t="s">
        <v>121</v>
      </c>
      <c r="C174" s="2" t="s">
        <v>55</v>
      </c>
      <c r="D174" s="2" t="s">
        <v>8</v>
      </c>
      <c r="E174" s="2" t="s">
        <v>122</v>
      </c>
      <c r="F174" s="2" t="s">
        <v>15</v>
      </c>
      <c r="G174" s="2" t="s">
        <v>16</v>
      </c>
      <c r="H174" s="3">
        <v>22</v>
      </c>
      <c r="I174" s="3">
        <v>10</v>
      </c>
      <c r="J174" s="25">
        <f>Table2[[#This Row],[Non-self-coauthors 5-year Citation]]*0.5</f>
        <v>5</v>
      </c>
      <c r="K174" s="9">
        <v>0</v>
      </c>
      <c r="L174" s="10">
        <v>0</v>
      </c>
      <c r="M174" s="9">
        <v>0</v>
      </c>
      <c r="N174" s="4">
        <v>0</v>
      </c>
      <c r="O174" s="7">
        <v>0</v>
      </c>
      <c r="P174" s="3">
        <v>0</v>
      </c>
      <c r="Q174" s="3">
        <v>0</v>
      </c>
      <c r="R174" s="3">
        <v>0</v>
      </c>
      <c r="S174" s="5">
        <f>Table2[[#This Row],[تعداد داوری Johe]]+Table2[[#This Row],[تعداد داوری مجله دانشگاه]]+Table2[[#This Row],[تعداد داوری سلامت جامعه]]</f>
        <v>0</v>
      </c>
      <c r="T174" s="6">
        <f>Table2[[#This Row],[جمع تعداد داوری‌ها]]/4</f>
        <v>0</v>
      </c>
      <c r="U174" s="7">
        <v>0</v>
      </c>
      <c r="V174" s="5">
        <v>0</v>
      </c>
      <c r="W174" s="24">
        <f t="shared" si="10"/>
        <v>5</v>
      </c>
      <c r="X174" s="24">
        <f t="shared" si="11"/>
        <v>0</v>
      </c>
      <c r="Y174" s="3"/>
    </row>
    <row r="175" spans="1:25" ht="18" customHeight="1" x14ac:dyDescent="0.25">
      <c r="A175" s="1">
        <v>167</v>
      </c>
      <c r="B175" s="2" t="s">
        <v>171</v>
      </c>
      <c r="C175" s="2" t="s">
        <v>342</v>
      </c>
      <c r="D175" s="2" t="s">
        <v>8</v>
      </c>
      <c r="E175" s="2" t="s">
        <v>120</v>
      </c>
      <c r="F175" s="2" t="s">
        <v>10</v>
      </c>
      <c r="G175" s="2" t="s">
        <v>34</v>
      </c>
      <c r="H175" s="3">
        <v>0</v>
      </c>
      <c r="I175" s="3">
        <v>0</v>
      </c>
      <c r="J175" s="25">
        <f>Table2[[#This Row],[Non-self-coauthors 5-year Citation]]*0.5</f>
        <v>0</v>
      </c>
      <c r="K175" s="9">
        <v>0</v>
      </c>
      <c r="L175" s="10">
        <v>0</v>
      </c>
      <c r="M175" s="9">
        <v>0</v>
      </c>
      <c r="N175" s="4">
        <v>0</v>
      </c>
      <c r="O175" s="7">
        <v>0</v>
      </c>
      <c r="P175" s="3">
        <v>0</v>
      </c>
      <c r="Q175" s="3">
        <v>0</v>
      </c>
      <c r="R175" s="3">
        <v>0</v>
      </c>
      <c r="S175" s="5">
        <f>Table2[[#This Row],[تعداد داوری Johe]]+Table2[[#This Row],[تعداد داوری مجله دانشگاه]]+Table2[[#This Row],[تعداد داوری سلامت جامعه]]</f>
        <v>0</v>
      </c>
      <c r="T175" s="6">
        <f>Table2[[#This Row],[جمع تعداد داوری‌ها]]/4</f>
        <v>0</v>
      </c>
      <c r="U175" s="7">
        <v>0</v>
      </c>
      <c r="V175" s="5">
        <v>0</v>
      </c>
      <c r="W175" s="24">
        <f t="shared" si="10"/>
        <v>0</v>
      </c>
      <c r="X175" s="24">
        <f t="shared" si="11"/>
        <v>0</v>
      </c>
      <c r="Y175" s="3"/>
    </row>
    <row r="176" spans="1:25" ht="18" customHeight="1" x14ac:dyDescent="0.25">
      <c r="A176" s="1">
        <v>170</v>
      </c>
      <c r="B176" s="2" t="s">
        <v>24</v>
      </c>
      <c r="C176" s="2" t="s">
        <v>346</v>
      </c>
      <c r="D176" s="2" t="s">
        <v>40</v>
      </c>
      <c r="E176" s="2" t="s">
        <v>292</v>
      </c>
      <c r="F176" s="2" t="s">
        <v>10</v>
      </c>
      <c r="G176" s="2" t="s">
        <v>16</v>
      </c>
      <c r="H176" s="3">
        <v>0</v>
      </c>
      <c r="I176" s="3">
        <v>0</v>
      </c>
      <c r="J176" s="25">
        <f>Table2[[#This Row],[Non-self-coauthors 5-year Citation]]*0.5</f>
        <v>0</v>
      </c>
      <c r="K176" s="9">
        <v>0</v>
      </c>
      <c r="L176" s="4">
        <v>0</v>
      </c>
      <c r="M176" s="3">
        <v>0</v>
      </c>
      <c r="N176" s="4">
        <v>0</v>
      </c>
      <c r="O176" s="7">
        <v>0</v>
      </c>
      <c r="P176" s="3">
        <v>0</v>
      </c>
      <c r="Q176" s="3">
        <v>0</v>
      </c>
      <c r="R176" s="3">
        <v>0</v>
      </c>
      <c r="S176" s="3">
        <f>Table2[[#This Row],[تعداد داوری Johe]]+Table2[[#This Row],[تعداد داوری مجله دانشگاه]]+Table2[[#This Row],[تعداد داوری سلامت جامعه]]</f>
        <v>0</v>
      </c>
      <c r="T176" s="6">
        <f>Table2[[#This Row],[جمع تعداد داوری‌ها]]/4</f>
        <v>0</v>
      </c>
      <c r="U176" s="7">
        <v>0</v>
      </c>
      <c r="V176" s="3">
        <v>0</v>
      </c>
      <c r="W176" s="24">
        <f t="shared" si="10"/>
        <v>0</v>
      </c>
      <c r="X176" s="24">
        <f t="shared" si="11"/>
        <v>0</v>
      </c>
      <c r="Y176" s="3"/>
    </row>
    <row r="177" spans="1:25" ht="18" customHeight="1" x14ac:dyDescent="0.25">
      <c r="A177" s="1">
        <v>171</v>
      </c>
      <c r="B177" s="2" t="s">
        <v>193</v>
      </c>
      <c r="C177" s="2" t="s">
        <v>347</v>
      </c>
      <c r="D177" s="2" t="s">
        <v>75</v>
      </c>
      <c r="E177" s="2" t="s">
        <v>233</v>
      </c>
      <c r="F177" s="2" t="s">
        <v>29</v>
      </c>
      <c r="G177" s="2" t="s">
        <v>11</v>
      </c>
      <c r="H177" s="3">
        <v>0</v>
      </c>
      <c r="I177" s="3">
        <v>0</v>
      </c>
      <c r="J177" s="25">
        <f>Table2[[#This Row],[Non-self-coauthors 5-year Citation]]*0.5</f>
        <v>0</v>
      </c>
      <c r="K177" s="9">
        <v>0</v>
      </c>
      <c r="L177" s="10">
        <v>0</v>
      </c>
      <c r="M177" s="9">
        <v>0</v>
      </c>
      <c r="N177" s="4">
        <v>0</v>
      </c>
      <c r="O177" s="7">
        <v>0</v>
      </c>
      <c r="P177" s="3">
        <v>0</v>
      </c>
      <c r="Q177" s="3">
        <v>0</v>
      </c>
      <c r="R177" s="3">
        <v>0</v>
      </c>
      <c r="S177" s="3">
        <f>Table2[[#This Row],[تعداد داوری Johe]]+Table2[[#This Row],[تعداد داوری مجله دانشگاه]]+Table2[[#This Row],[تعداد داوری سلامت جامعه]]</f>
        <v>0</v>
      </c>
      <c r="T177" s="6">
        <f>Table2[[#This Row],[جمع تعداد داوری‌ها]]/4</f>
        <v>0</v>
      </c>
      <c r="U177" s="7">
        <v>0</v>
      </c>
      <c r="V177" s="3">
        <v>0</v>
      </c>
      <c r="W177" s="25">
        <f t="shared" si="10"/>
        <v>0</v>
      </c>
      <c r="X177" s="24">
        <f t="shared" si="11"/>
        <v>0</v>
      </c>
      <c r="Y177" s="3"/>
    </row>
    <row r="178" spans="1:25" ht="18" customHeight="1" x14ac:dyDescent="0.25">
      <c r="A178" s="1">
        <v>173</v>
      </c>
      <c r="B178" s="2" t="s">
        <v>36</v>
      </c>
      <c r="C178" s="2" t="s">
        <v>349</v>
      </c>
      <c r="D178" s="2" t="s">
        <v>40</v>
      </c>
      <c r="E178" s="2" t="s">
        <v>240</v>
      </c>
      <c r="F178" s="2" t="s">
        <v>10</v>
      </c>
      <c r="G178" s="2" t="s">
        <v>34</v>
      </c>
      <c r="H178" s="3">
        <v>0</v>
      </c>
      <c r="I178" s="3">
        <v>0</v>
      </c>
      <c r="J178" s="25">
        <f>Table2[[#This Row],[Non-self-coauthors 5-year Citation]]*0.5</f>
        <v>0</v>
      </c>
      <c r="K178" s="3">
        <v>0</v>
      </c>
      <c r="L178" s="4">
        <v>0</v>
      </c>
      <c r="M178" s="3">
        <v>0</v>
      </c>
      <c r="N178" s="4">
        <v>0</v>
      </c>
      <c r="O178" s="7">
        <v>0</v>
      </c>
      <c r="P178" s="5">
        <v>0</v>
      </c>
      <c r="Q178" s="5">
        <v>0</v>
      </c>
      <c r="R178" s="5">
        <v>0</v>
      </c>
      <c r="S178" s="5">
        <f>Table2[[#This Row],[تعداد داوری Johe]]+Table2[[#This Row],[تعداد داوری مجله دانشگاه]]+Table2[[#This Row],[تعداد داوری سلامت جامعه]]</f>
        <v>0</v>
      </c>
      <c r="T178" s="6">
        <f>Table2[[#This Row],[جمع تعداد داوری‌ها]]/4</f>
        <v>0</v>
      </c>
      <c r="U178" s="7">
        <v>0</v>
      </c>
      <c r="V178" s="3">
        <v>0</v>
      </c>
      <c r="W178" s="25">
        <f t="shared" si="10"/>
        <v>0</v>
      </c>
      <c r="X178" s="24">
        <f t="shared" si="11"/>
        <v>0</v>
      </c>
      <c r="Y178" s="3"/>
    </row>
    <row r="179" spans="1:25" ht="18" customHeight="1" x14ac:dyDescent="0.25">
      <c r="A179" s="1">
        <v>66</v>
      </c>
      <c r="B179" s="18" t="s">
        <v>171</v>
      </c>
      <c r="C179" s="18" t="s">
        <v>172</v>
      </c>
      <c r="D179" s="2" t="s">
        <v>81</v>
      </c>
      <c r="E179" s="18" t="s">
        <v>14</v>
      </c>
      <c r="F179" s="18" t="s">
        <v>29</v>
      </c>
      <c r="G179" s="2" t="s">
        <v>16</v>
      </c>
      <c r="H179" s="19">
        <v>12</v>
      </c>
      <c r="I179" s="19">
        <v>10</v>
      </c>
      <c r="J179" s="26">
        <f>Table2[[#This Row],[Non-self-coauthors 5-year Citation]]*0.5</f>
        <v>5</v>
      </c>
      <c r="K179" s="20">
        <v>0</v>
      </c>
      <c r="L179" s="21">
        <v>0</v>
      </c>
      <c r="M179" s="20">
        <v>0</v>
      </c>
      <c r="N179" s="22">
        <v>0</v>
      </c>
      <c r="O179" s="7">
        <v>0</v>
      </c>
      <c r="P179" s="19">
        <v>0</v>
      </c>
      <c r="Q179" s="19">
        <v>0</v>
      </c>
      <c r="R179" s="19">
        <v>0</v>
      </c>
      <c r="S179" s="19">
        <f>Table2[[#This Row],[تعداد داوری Johe]]+Table2[[#This Row],[تعداد داوری مجله دانشگاه]]+Table2[[#This Row],[تعداد داوری سلامت جامعه]]</f>
        <v>0</v>
      </c>
      <c r="T179" s="6">
        <f>Table2[[#This Row],[جمع تعداد داوری‌ها]]/4</f>
        <v>0</v>
      </c>
      <c r="U179" s="7">
        <v>0</v>
      </c>
      <c r="V179" s="3">
        <v>0</v>
      </c>
      <c r="W179" s="26">
        <f t="shared" si="10"/>
        <v>5</v>
      </c>
      <c r="X179" s="24">
        <f t="shared" si="11"/>
        <v>0</v>
      </c>
      <c r="Y179" s="19"/>
    </row>
    <row r="180" spans="1:25" ht="18" customHeight="1" x14ac:dyDescent="0.25">
      <c r="A180" s="1">
        <v>97</v>
      </c>
      <c r="B180" s="18" t="s">
        <v>225</v>
      </c>
      <c r="C180" s="18" t="s">
        <v>226</v>
      </c>
      <c r="D180" s="2" t="s">
        <v>81</v>
      </c>
      <c r="E180" s="18" t="s">
        <v>149</v>
      </c>
      <c r="F180" s="18" t="s">
        <v>10</v>
      </c>
      <c r="G180" s="18" t="s">
        <v>11</v>
      </c>
      <c r="H180" s="19">
        <v>0</v>
      </c>
      <c r="I180" s="19">
        <v>0</v>
      </c>
      <c r="J180" s="26">
        <f>Table2[[#This Row],[Non-self-coauthors 5-year Citation]]*0.5</f>
        <v>0</v>
      </c>
      <c r="K180" s="28">
        <v>0</v>
      </c>
      <c r="L180" s="29">
        <v>0</v>
      </c>
      <c r="M180" s="28">
        <v>0</v>
      </c>
      <c r="N180" s="21">
        <v>0</v>
      </c>
      <c r="O180" s="30">
        <v>0</v>
      </c>
      <c r="P180" s="19">
        <v>0</v>
      </c>
      <c r="Q180" s="19">
        <v>0</v>
      </c>
      <c r="R180" s="19">
        <v>0</v>
      </c>
      <c r="S180" s="19">
        <f>Table2[[#This Row],[تعداد داوری Johe]]+Table2[[#This Row],[تعداد داوری مجله دانشگاه]]+Table2[[#This Row],[تعداد داوری سلامت جامعه]]</f>
        <v>0</v>
      </c>
      <c r="T180" s="6">
        <f>Table2[[#This Row],[جمع تعداد داوری‌ها]]/4</f>
        <v>0</v>
      </c>
      <c r="U180" s="7">
        <v>0</v>
      </c>
      <c r="V180" s="19">
        <v>0</v>
      </c>
      <c r="W180" s="26">
        <f t="shared" si="10"/>
        <v>0</v>
      </c>
      <c r="X180" s="24">
        <f t="shared" si="11"/>
        <v>0</v>
      </c>
      <c r="Y180" s="19"/>
    </row>
    <row r="181" spans="1:25" ht="18" customHeight="1" x14ac:dyDescent="0.25">
      <c r="A181" s="32"/>
      <c r="B181" s="33"/>
      <c r="C181" s="33"/>
      <c r="D181" s="33"/>
      <c r="E181" s="33"/>
      <c r="F181" s="33"/>
      <c r="G181" s="33"/>
      <c r="H181" s="34"/>
      <c r="I181" s="34"/>
      <c r="J181" s="35"/>
      <c r="K181" s="34"/>
      <c r="L181" s="36"/>
      <c r="M181" s="34"/>
      <c r="N181" s="36"/>
      <c r="O181" s="37"/>
      <c r="P181" s="34"/>
      <c r="Q181" s="34"/>
      <c r="R181" s="34"/>
      <c r="S181" s="34"/>
      <c r="T181" s="37"/>
      <c r="U181" s="37"/>
      <c r="V181" s="34"/>
      <c r="W181" s="35"/>
      <c r="X181" s="35"/>
      <c r="Y181" s="34"/>
    </row>
    <row r="182" spans="1:25" ht="18" customHeight="1" x14ac:dyDescent="0.25">
      <c r="A182" s="32"/>
      <c r="B182" s="33"/>
      <c r="C182" s="33"/>
      <c r="D182" s="33"/>
      <c r="E182" s="33"/>
      <c r="F182" s="33"/>
      <c r="G182" s="33"/>
      <c r="H182" s="34"/>
      <c r="I182" s="34"/>
      <c r="J182" s="35"/>
      <c r="K182" s="34"/>
      <c r="L182" s="36"/>
      <c r="M182" s="34"/>
      <c r="N182" s="36"/>
      <c r="O182" s="37"/>
      <c r="P182" s="34"/>
      <c r="Q182" s="34"/>
      <c r="R182" s="34"/>
      <c r="S182" s="34"/>
      <c r="T182" s="37"/>
      <c r="U182" s="37"/>
      <c r="V182" s="34"/>
      <c r="W182" s="35"/>
      <c r="X182" s="35"/>
      <c r="Y182" s="34"/>
    </row>
    <row r="183" spans="1:25" ht="18" customHeight="1" x14ac:dyDescent="0.25">
      <c r="B183" s="27"/>
    </row>
  </sheetData>
  <sheetProtection password="EBF3" sheet="1" objects="1" scenarios="1" selectLockedCells="1" sort="0" autoFilter="0" selectUnlockedCells="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9"/>
  <sheetViews>
    <sheetView rightToLeft="1" workbookViewId="0">
      <selection activeCell="D4" sqref="D4"/>
    </sheetView>
  </sheetViews>
  <sheetFormatPr defaultRowHeight="18" customHeight="1" x14ac:dyDescent="0.25"/>
  <cols>
    <col min="1" max="1" width="6.88671875" customWidth="1"/>
    <col min="2" max="2" width="10.88671875" customWidth="1"/>
    <col min="3" max="3" width="21.33203125" customWidth="1"/>
    <col min="4" max="4" width="13.6640625" customWidth="1"/>
    <col min="5" max="5" width="14.5546875" customWidth="1"/>
    <col min="6" max="6" width="10.6640625" customWidth="1"/>
    <col min="7" max="9" width="12.5546875" customWidth="1"/>
    <col min="10" max="10" width="13" style="62" customWidth="1"/>
    <col min="11" max="11" width="9.109375" style="63" customWidth="1"/>
    <col min="12" max="18" width="9.109375" customWidth="1"/>
    <col min="19" max="20" width="8.88671875" customWidth="1"/>
  </cols>
  <sheetData>
    <row r="1" spans="1:21" s="44" customFormat="1" ht="62.25" customHeight="1" x14ac:dyDescent="0.25">
      <c r="A1" s="39" t="s">
        <v>357</v>
      </c>
      <c r="B1" s="40" t="s">
        <v>0</v>
      </c>
      <c r="C1" s="40" t="s">
        <v>1</v>
      </c>
      <c r="D1" s="40" t="s">
        <v>2</v>
      </c>
      <c r="E1" s="40" t="s">
        <v>3</v>
      </c>
      <c r="F1" s="41" t="s">
        <v>355</v>
      </c>
      <c r="G1" s="40" t="s">
        <v>356</v>
      </c>
      <c r="H1" s="41" t="s">
        <v>358</v>
      </c>
      <c r="I1" s="42" t="s">
        <v>361</v>
      </c>
      <c r="J1" s="42" t="s">
        <v>362</v>
      </c>
      <c r="K1" s="43" t="s">
        <v>359</v>
      </c>
      <c r="L1" s="43" t="s">
        <v>360</v>
      </c>
      <c r="M1" s="41" t="s">
        <v>363</v>
      </c>
      <c r="N1" s="41" t="s">
        <v>364</v>
      </c>
      <c r="O1" s="41" t="s">
        <v>365</v>
      </c>
      <c r="P1" s="40" t="s">
        <v>366</v>
      </c>
      <c r="Q1" s="40" t="s">
        <v>367</v>
      </c>
      <c r="R1" s="40" t="s">
        <v>368</v>
      </c>
      <c r="S1" s="40" t="s">
        <v>389</v>
      </c>
      <c r="T1" s="40" t="s">
        <v>390</v>
      </c>
      <c r="U1" s="41" t="s">
        <v>391</v>
      </c>
    </row>
    <row r="2" spans="1:21" ht="18" customHeight="1" x14ac:dyDescent="0.25">
      <c r="A2" s="45">
        <v>11</v>
      </c>
      <c r="B2" s="46" t="s">
        <v>90</v>
      </c>
      <c r="C2" s="46" t="s">
        <v>392</v>
      </c>
      <c r="D2" s="46" t="s">
        <v>8</v>
      </c>
      <c r="E2" s="46" t="s">
        <v>393</v>
      </c>
      <c r="F2" s="47">
        <v>25</v>
      </c>
      <c r="G2" s="47">
        <v>24</v>
      </c>
      <c r="H2" s="47">
        <f t="shared" ref="H2:H19" si="0">G2*0.5</f>
        <v>12</v>
      </c>
      <c r="I2" s="47">
        <v>8</v>
      </c>
      <c r="J2" s="48">
        <v>111.67574999999999</v>
      </c>
      <c r="K2" s="47">
        <v>1</v>
      </c>
      <c r="L2" s="49">
        <v>3</v>
      </c>
      <c r="M2" s="50">
        <v>0</v>
      </c>
      <c r="N2" s="50">
        <v>1</v>
      </c>
      <c r="O2" s="50">
        <v>0</v>
      </c>
      <c r="P2" s="50">
        <f>M2+N2+O2</f>
        <v>1</v>
      </c>
      <c r="Q2" s="51">
        <f t="shared" ref="Q2:Q21" si="1">P2/4</f>
        <v>0.25</v>
      </c>
      <c r="R2" s="51">
        <v>0.25</v>
      </c>
      <c r="S2" s="50">
        <f t="shared" ref="S2:S21" si="2">H2+J2+L2+R2</f>
        <v>126.92574999999999</v>
      </c>
      <c r="T2" s="50">
        <f t="shared" ref="T2:T21" si="3">J2+L2+R2</f>
        <v>114.92574999999999</v>
      </c>
      <c r="U2" s="50"/>
    </row>
    <row r="3" spans="1:21" ht="18" customHeight="1" x14ac:dyDescent="0.25">
      <c r="A3" s="45">
        <v>14</v>
      </c>
      <c r="B3" s="46" t="s">
        <v>394</v>
      </c>
      <c r="C3" s="46" t="s">
        <v>395</v>
      </c>
      <c r="D3" s="46" t="s">
        <v>32</v>
      </c>
      <c r="E3" s="46" t="s">
        <v>396</v>
      </c>
      <c r="F3" s="47">
        <v>21</v>
      </c>
      <c r="G3" s="47">
        <v>19</v>
      </c>
      <c r="H3" s="47">
        <f t="shared" si="0"/>
        <v>9.5</v>
      </c>
      <c r="I3" s="47">
        <v>2</v>
      </c>
      <c r="J3" s="48">
        <v>71.445250000000001</v>
      </c>
      <c r="K3" s="47">
        <v>1</v>
      </c>
      <c r="L3" s="48">
        <v>5.5</v>
      </c>
      <c r="M3" s="50">
        <v>0</v>
      </c>
      <c r="N3" s="50">
        <v>2</v>
      </c>
      <c r="O3" s="50">
        <v>0</v>
      </c>
      <c r="P3" s="50">
        <f>M3+N3+O3</f>
        <v>2</v>
      </c>
      <c r="Q3" s="51">
        <f t="shared" si="1"/>
        <v>0.5</v>
      </c>
      <c r="R3" s="52">
        <v>0.5</v>
      </c>
      <c r="S3" s="50">
        <f t="shared" si="2"/>
        <v>86.945250000000001</v>
      </c>
      <c r="T3" s="50">
        <f t="shared" si="3"/>
        <v>77.445250000000001</v>
      </c>
      <c r="U3" s="50"/>
    </row>
    <row r="4" spans="1:21" ht="18" customHeight="1" x14ac:dyDescent="0.25">
      <c r="A4" s="45">
        <v>4</v>
      </c>
      <c r="B4" s="46" t="s">
        <v>397</v>
      </c>
      <c r="C4" s="46" t="s">
        <v>398</v>
      </c>
      <c r="D4" s="46" t="s">
        <v>32</v>
      </c>
      <c r="E4" s="46" t="s">
        <v>378</v>
      </c>
      <c r="F4" s="47">
        <v>65</v>
      </c>
      <c r="G4" s="47">
        <v>29</v>
      </c>
      <c r="H4" s="47">
        <f t="shared" si="0"/>
        <v>14.5</v>
      </c>
      <c r="I4" s="47">
        <v>7</v>
      </c>
      <c r="J4" s="48">
        <v>63.112250000000003</v>
      </c>
      <c r="K4" s="47">
        <v>2</v>
      </c>
      <c r="L4" s="48">
        <v>8.5</v>
      </c>
      <c r="M4" s="50">
        <v>0</v>
      </c>
      <c r="N4" s="50">
        <v>0</v>
      </c>
      <c r="O4" s="50">
        <v>0</v>
      </c>
      <c r="P4" s="50">
        <f>M4+N4+O4</f>
        <v>0</v>
      </c>
      <c r="Q4" s="51">
        <f t="shared" si="1"/>
        <v>0</v>
      </c>
      <c r="R4" s="52">
        <v>0</v>
      </c>
      <c r="S4" s="50">
        <f t="shared" si="2"/>
        <v>86.112250000000003</v>
      </c>
      <c r="T4" s="50">
        <f t="shared" si="3"/>
        <v>71.612250000000003</v>
      </c>
      <c r="U4" s="50"/>
    </row>
    <row r="5" spans="1:21" ht="18" customHeight="1" x14ac:dyDescent="0.25">
      <c r="A5" s="45">
        <v>3</v>
      </c>
      <c r="B5" s="46" t="s">
        <v>399</v>
      </c>
      <c r="C5" s="46" t="s">
        <v>400</v>
      </c>
      <c r="D5" s="46" t="s">
        <v>32</v>
      </c>
      <c r="E5" s="46" t="s">
        <v>401</v>
      </c>
      <c r="F5" s="47">
        <v>118</v>
      </c>
      <c r="G5" s="47">
        <v>88</v>
      </c>
      <c r="H5" s="47">
        <f t="shared" si="0"/>
        <v>44</v>
      </c>
      <c r="I5" s="47">
        <v>5</v>
      </c>
      <c r="J5" s="48">
        <v>35.980249999999998</v>
      </c>
      <c r="K5" s="47">
        <v>0</v>
      </c>
      <c r="L5" s="48">
        <v>0</v>
      </c>
      <c r="M5" s="50">
        <v>0</v>
      </c>
      <c r="N5" s="50">
        <v>0</v>
      </c>
      <c r="O5" s="50">
        <v>0</v>
      </c>
      <c r="P5" s="50">
        <f>M5+N5+O5</f>
        <v>0</v>
      </c>
      <c r="Q5" s="51">
        <f t="shared" si="1"/>
        <v>0</v>
      </c>
      <c r="R5" s="52">
        <v>0</v>
      </c>
      <c r="S5" s="50">
        <f t="shared" si="2"/>
        <v>79.980249999999998</v>
      </c>
      <c r="T5" s="50">
        <f t="shared" si="3"/>
        <v>35.980249999999998</v>
      </c>
      <c r="U5" s="50"/>
    </row>
    <row r="6" spans="1:21" ht="18" customHeight="1" x14ac:dyDescent="0.25">
      <c r="A6" s="45">
        <v>5</v>
      </c>
      <c r="B6" s="46" t="s">
        <v>36</v>
      </c>
      <c r="C6" s="46" t="s">
        <v>402</v>
      </c>
      <c r="D6" s="46" t="s">
        <v>32</v>
      </c>
      <c r="E6" s="46" t="s">
        <v>403</v>
      </c>
      <c r="F6" s="47">
        <v>4</v>
      </c>
      <c r="G6" s="47">
        <v>4</v>
      </c>
      <c r="H6" s="47">
        <f t="shared" si="0"/>
        <v>2</v>
      </c>
      <c r="I6" s="47">
        <v>2</v>
      </c>
      <c r="J6" s="48">
        <v>33.403999999999996</v>
      </c>
      <c r="K6" s="47">
        <v>0</v>
      </c>
      <c r="L6" s="48">
        <v>0</v>
      </c>
      <c r="M6" s="50">
        <v>0</v>
      </c>
      <c r="N6" s="50">
        <v>0</v>
      </c>
      <c r="O6" s="50">
        <v>0</v>
      </c>
      <c r="P6" s="50">
        <f>M6+N6+O6</f>
        <v>0</v>
      </c>
      <c r="Q6" s="51">
        <f t="shared" si="1"/>
        <v>0</v>
      </c>
      <c r="R6" s="52">
        <v>0</v>
      </c>
      <c r="S6" s="50">
        <f t="shared" si="2"/>
        <v>35.403999999999996</v>
      </c>
      <c r="T6" s="50">
        <f t="shared" si="3"/>
        <v>33.403999999999996</v>
      </c>
      <c r="U6" s="50"/>
    </row>
    <row r="7" spans="1:21" ht="18" customHeight="1" x14ac:dyDescent="0.25">
      <c r="A7" s="45">
        <v>19</v>
      </c>
      <c r="B7" s="46" t="s">
        <v>110</v>
      </c>
      <c r="C7" s="46" t="s">
        <v>404</v>
      </c>
      <c r="D7" s="46" t="s">
        <v>75</v>
      </c>
      <c r="E7" s="46"/>
      <c r="F7" s="47">
        <v>0</v>
      </c>
      <c r="G7" s="47">
        <v>0</v>
      </c>
      <c r="H7" s="47">
        <f t="shared" si="0"/>
        <v>0</v>
      </c>
      <c r="I7" s="47">
        <v>2</v>
      </c>
      <c r="J7" s="48">
        <v>33.334600000000002</v>
      </c>
      <c r="K7" s="47">
        <v>0</v>
      </c>
      <c r="L7" s="48">
        <v>0</v>
      </c>
      <c r="M7" s="50">
        <v>0</v>
      </c>
      <c r="N7" s="50">
        <v>0</v>
      </c>
      <c r="O7" s="50">
        <v>0</v>
      </c>
      <c r="P7" s="50">
        <v>0</v>
      </c>
      <c r="Q7" s="51">
        <f t="shared" si="1"/>
        <v>0</v>
      </c>
      <c r="R7" s="52">
        <v>0</v>
      </c>
      <c r="S7" s="50">
        <f t="shared" si="2"/>
        <v>33.334600000000002</v>
      </c>
      <c r="T7" s="50">
        <f t="shared" si="3"/>
        <v>33.334600000000002</v>
      </c>
      <c r="U7" s="50"/>
    </row>
    <row r="8" spans="1:21" ht="18" customHeight="1" x14ac:dyDescent="0.25">
      <c r="A8" s="45">
        <v>13</v>
      </c>
      <c r="B8" s="46" t="s">
        <v>405</v>
      </c>
      <c r="C8" s="46" t="s">
        <v>406</v>
      </c>
      <c r="D8" s="46" t="s">
        <v>59</v>
      </c>
      <c r="E8" s="46" t="s">
        <v>407</v>
      </c>
      <c r="F8" s="47">
        <v>1</v>
      </c>
      <c r="G8" s="47">
        <v>1</v>
      </c>
      <c r="H8" s="47">
        <f t="shared" si="0"/>
        <v>0.5</v>
      </c>
      <c r="I8" s="47">
        <v>1</v>
      </c>
      <c r="J8" s="48">
        <v>7.5</v>
      </c>
      <c r="K8" s="47">
        <v>2</v>
      </c>
      <c r="L8" s="48">
        <v>12.5</v>
      </c>
      <c r="M8" s="50">
        <v>0</v>
      </c>
      <c r="N8" s="50">
        <v>28</v>
      </c>
      <c r="O8" s="50">
        <v>0</v>
      </c>
      <c r="P8" s="50">
        <f>M8+N8+O8</f>
        <v>28</v>
      </c>
      <c r="Q8" s="51">
        <f t="shared" si="1"/>
        <v>7</v>
      </c>
      <c r="R8" s="52">
        <v>5</v>
      </c>
      <c r="S8" s="50">
        <f t="shared" si="2"/>
        <v>25.5</v>
      </c>
      <c r="T8" s="50">
        <f t="shared" si="3"/>
        <v>25</v>
      </c>
      <c r="U8" s="50"/>
    </row>
    <row r="9" spans="1:21" ht="18" customHeight="1" x14ac:dyDescent="0.25">
      <c r="A9" s="45">
        <v>12</v>
      </c>
      <c r="B9" s="46" t="s">
        <v>54</v>
      </c>
      <c r="C9" s="46" t="s">
        <v>408</v>
      </c>
      <c r="D9" s="46" t="s">
        <v>8</v>
      </c>
      <c r="E9" s="46"/>
      <c r="F9" s="47">
        <v>0</v>
      </c>
      <c r="G9" s="47">
        <v>0</v>
      </c>
      <c r="H9" s="47">
        <f t="shared" si="0"/>
        <v>0</v>
      </c>
      <c r="I9" s="47">
        <v>3</v>
      </c>
      <c r="J9" s="48">
        <v>19.102435</v>
      </c>
      <c r="K9" s="47">
        <v>1</v>
      </c>
      <c r="L9" s="48">
        <v>3.5</v>
      </c>
      <c r="M9" s="50">
        <v>0</v>
      </c>
      <c r="N9" s="50">
        <v>0</v>
      </c>
      <c r="O9" s="50">
        <v>0</v>
      </c>
      <c r="P9" s="50">
        <f>M9+N9+O9</f>
        <v>0</v>
      </c>
      <c r="Q9" s="51">
        <f t="shared" si="1"/>
        <v>0</v>
      </c>
      <c r="R9" s="52">
        <v>0</v>
      </c>
      <c r="S9" s="50">
        <f t="shared" si="2"/>
        <v>22.602435</v>
      </c>
      <c r="T9" s="50">
        <f t="shared" si="3"/>
        <v>22.602435</v>
      </c>
      <c r="U9" s="50"/>
    </row>
    <row r="10" spans="1:21" ht="18" customHeight="1" x14ac:dyDescent="0.25">
      <c r="A10" s="45">
        <v>1</v>
      </c>
      <c r="B10" s="46" t="s">
        <v>64</v>
      </c>
      <c r="C10" s="46" t="s">
        <v>409</v>
      </c>
      <c r="D10" s="46" t="s">
        <v>32</v>
      </c>
      <c r="E10" s="46" t="s">
        <v>410</v>
      </c>
      <c r="F10" s="47">
        <v>116</v>
      </c>
      <c r="G10" s="47">
        <v>79</v>
      </c>
      <c r="H10" s="47">
        <f t="shared" si="0"/>
        <v>39.5</v>
      </c>
      <c r="I10" s="47">
        <v>3</v>
      </c>
      <c r="J10" s="48">
        <v>20.678189285714282</v>
      </c>
      <c r="K10" s="47">
        <v>0</v>
      </c>
      <c r="L10" s="48">
        <v>0</v>
      </c>
      <c r="M10" s="50">
        <v>0</v>
      </c>
      <c r="N10" s="50">
        <v>0</v>
      </c>
      <c r="O10" s="47">
        <v>0</v>
      </c>
      <c r="P10" s="50">
        <f>M10+N10+O10</f>
        <v>0</v>
      </c>
      <c r="Q10" s="51">
        <f t="shared" si="1"/>
        <v>0</v>
      </c>
      <c r="R10" s="52">
        <v>0</v>
      </c>
      <c r="S10" s="50">
        <f t="shared" si="2"/>
        <v>60.178189285714282</v>
      </c>
      <c r="T10" s="50">
        <f t="shared" si="3"/>
        <v>20.678189285714282</v>
      </c>
      <c r="U10" s="50"/>
    </row>
    <row r="11" spans="1:21" ht="18" customHeight="1" x14ac:dyDescent="0.25">
      <c r="A11" s="45">
        <v>9</v>
      </c>
      <c r="B11" s="46" t="s">
        <v>64</v>
      </c>
      <c r="C11" s="46" t="s">
        <v>371</v>
      </c>
      <c r="D11" s="46" t="s">
        <v>8</v>
      </c>
      <c r="E11" s="46" t="s">
        <v>372</v>
      </c>
      <c r="F11" s="47">
        <v>4</v>
      </c>
      <c r="G11" s="47">
        <v>2</v>
      </c>
      <c r="H11" s="47">
        <f t="shared" si="0"/>
        <v>1</v>
      </c>
      <c r="I11" s="47">
        <v>1</v>
      </c>
      <c r="J11" s="48">
        <v>8.6209892857142858</v>
      </c>
      <c r="K11" s="47">
        <v>1</v>
      </c>
      <c r="L11" s="48">
        <v>7</v>
      </c>
      <c r="M11" s="50">
        <v>0</v>
      </c>
      <c r="N11" s="50">
        <v>0</v>
      </c>
      <c r="O11" s="47">
        <v>4</v>
      </c>
      <c r="P11" s="50">
        <f>M11+N11+O11</f>
        <v>4</v>
      </c>
      <c r="Q11" s="51">
        <f t="shared" si="1"/>
        <v>1</v>
      </c>
      <c r="R11" s="52">
        <v>1</v>
      </c>
      <c r="S11" s="50">
        <f t="shared" si="2"/>
        <v>17.620989285714288</v>
      </c>
      <c r="T11" s="50">
        <f t="shared" si="3"/>
        <v>16.620989285714288</v>
      </c>
      <c r="U11" s="50"/>
    </row>
    <row r="12" spans="1:21" ht="18" customHeight="1" x14ac:dyDescent="0.25">
      <c r="A12" s="45">
        <v>18</v>
      </c>
      <c r="B12" s="46" t="s">
        <v>411</v>
      </c>
      <c r="C12" s="46" t="s">
        <v>412</v>
      </c>
      <c r="D12" s="46" t="s">
        <v>8</v>
      </c>
      <c r="E12" s="46" t="s">
        <v>413</v>
      </c>
      <c r="F12" s="47">
        <v>2</v>
      </c>
      <c r="G12" s="47">
        <v>2</v>
      </c>
      <c r="H12" s="47">
        <f t="shared" si="0"/>
        <v>1</v>
      </c>
      <c r="I12" s="47">
        <v>1</v>
      </c>
      <c r="J12" s="48">
        <v>15.285499999999999</v>
      </c>
      <c r="K12" s="47">
        <v>0</v>
      </c>
      <c r="L12" s="48">
        <v>0</v>
      </c>
      <c r="M12" s="50">
        <v>0</v>
      </c>
      <c r="N12" s="50">
        <v>0</v>
      </c>
      <c r="O12" s="47">
        <v>0</v>
      </c>
      <c r="P12" s="50">
        <v>0</v>
      </c>
      <c r="Q12" s="51">
        <f t="shared" si="1"/>
        <v>0</v>
      </c>
      <c r="R12" s="52">
        <v>0</v>
      </c>
      <c r="S12" s="50">
        <f t="shared" si="2"/>
        <v>16.285499999999999</v>
      </c>
      <c r="T12" s="50">
        <f t="shared" si="3"/>
        <v>15.285499999999999</v>
      </c>
      <c r="U12" s="50"/>
    </row>
    <row r="13" spans="1:21" ht="18" customHeight="1" x14ac:dyDescent="0.25">
      <c r="A13" s="45">
        <v>10</v>
      </c>
      <c r="B13" s="46" t="s">
        <v>414</v>
      </c>
      <c r="C13" s="46" t="s">
        <v>415</v>
      </c>
      <c r="D13" s="46" t="s">
        <v>75</v>
      </c>
      <c r="E13" s="46" t="s">
        <v>416</v>
      </c>
      <c r="F13" s="47">
        <v>0</v>
      </c>
      <c r="G13" s="47">
        <v>0</v>
      </c>
      <c r="H13" s="47">
        <f t="shared" si="0"/>
        <v>0</v>
      </c>
      <c r="I13" s="47">
        <v>1</v>
      </c>
      <c r="J13" s="48">
        <v>12</v>
      </c>
      <c r="K13" s="47">
        <v>1</v>
      </c>
      <c r="L13" s="48">
        <v>3</v>
      </c>
      <c r="M13" s="50">
        <v>0</v>
      </c>
      <c r="N13" s="47">
        <v>0</v>
      </c>
      <c r="O13" s="50">
        <v>1</v>
      </c>
      <c r="P13" s="50">
        <f>M13+N13+O13</f>
        <v>1</v>
      </c>
      <c r="Q13" s="51">
        <f t="shared" si="1"/>
        <v>0.25</v>
      </c>
      <c r="R13" s="52">
        <v>0.25</v>
      </c>
      <c r="S13" s="50">
        <f t="shared" si="2"/>
        <v>15.25</v>
      </c>
      <c r="T13" s="50">
        <f t="shared" si="3"/>
        <v>15.25</v>
      </c>
      <c r="U13" s="50"/>
    </row>
    <row r="14" spans="1:21" ht="18" customHeight="1" x14ac:dyDescent="0.25">
      <c r="A14" s="45">
        <v>17</v>
      </c>
      <c r="B14" s="46" t="s">
        <v>417</v>
      </c>
      <c r="C14" s="46" t="s">
        <v>418</v>
      </c>
      <c r="D14" s="46" t="s">
        <v>8</v>
      </c>
      <c r="E14" s="46" t="s">
        <v>378</v>
      </c>
      <c r="F14" s="47">
        <v>17</v>
      </c>
      <c r="G14" s="47">
        <v>15</v>
      </c>
      <c r="H14" s="47">
        <f t="shared" si="0"/>
        <v>7.5</v>
      </c>
      <c r="I14" s="47">
        <v>1</v>
      </c>
      <c r="J14" s="48">
        <v>13.685</v>
      </c>
      <c r="K14" s="47">
        <v>0</v>
      </c>
      <c r="L14" s="48">
        <v>0</v>
      </c>
      <c r="M14" s="50">
        <v>0</v>
      </c>
      <c r="N14" s="47">
        <v>0</v>
      </c>
      <c r="O14" s="50">
        <v>0</v>
      </c>
      <c r="P14" s="50">
        <v>0</v>
      </c>
      <c r="Q14" s="51">
        <f t="shared" si="1"/>
        <v>0</v>
      </c>
      <c r="R14" s="52">
        <v>0</v>
      </c>
      <c r="S14" s="50">
        <f t="shared" si="2"/>
        <v>21.185000000000002</v>
      </c>
      <c r="T14" s="50">
        <f t="shared" si="3"/>
        <v>13.685</v>
      </c>
      <c r="U14" s="50"/>
    </row>
    <row r="15" spans="1:21" ht="18" customHeight="1" x14ac:dyDescent="0.25">
      <c r="A15" s="45">
        <v>8</v>
      </c>
      <c r="B15" s="46" t="s">
        <v>419</v>
      </c>
      <c r="C15" s="46" t="s">
        <v>420</v>
      </c>
      <c r="D15" s="46" t="s">
        <v>75</v>
      </c>
      <c r="E15" s="46"/>
      <c r="F15" s="47">
        <v>0</v>
      </c>
      <c r="G15" s="47">
        <v>0</v>
      </c>
      <c r="H15" s="47">
        <f t="shared" si="0"/>
        <v>0</v>
      </c>
      <c r="I15" s="47">
        <v>0</v>
      </c>
      <c r="J15" s="48">
        <v>0</v>
      </c>
      <c r="K15" s="47">
        <v>2</v>
      </c>
      <c r="L15" s="48">
        <v>11</v>
      </c>
      <c r="M15" s="50">
        <v>0</v>
      </c>
      <c r="N15" s="47">
        <v>0</v>
      </c>
      <c r="O15" s="50">
        <v>3</v>
      </c>
      <c r="P15" s="50">
        <f>M15+N15+O15</f>
        <v>3</v>
      </c>
      <c r="Q15" s="51">
        <f t="shared" si="1"/>
        <v>0.75</v>
      </c>
      <c r="R15" s="52">
        <v>0.75</v>
      </c>
      <c r="S15" s="50">
        <f t="shared" si="2"/>
        <v>11.75</v>
      </c>
      <c r="T15" s="50">
        <f t="shared" si="3"/>
        <v>11.75</v>
      </c>
      <c r="U15" s="50"/>
    </row>
    <row r="16" spans="1:21" ht="18" customHeight="1" x14ac:dyDescent="0.25">
      <c r="A16" s="45">
        <v>7</v>
      </c>
      <c r="B16" s="46" t="s">
        <v>421</v>
      </c>
      <c r="C16" s="46" t="s">
        <v>315</v>
      </c>
      <c r="D16" s="46" t="s">
        <v>8</v>
      </c>
      <c r="E16" s="46" t="s">
        <v>422</v>
      </c>
      <c r="F16" s="47">
        <v>0</v>
      </c>
      <c r="G16" s="47">
        <v>0</v>
      </c>
      <c r="H16" s="47">
        <f t="shared" si="0"/>
        <v>0</v>
      </c>
      <c r="I16" s="53">
        <v>1</v>
      </c>
      <c r="J16" s="54">
        <v>10</v>
      </c>
      <c r="K16" s="53">
        <v>0</v>
      </c>
      <c r="L16" s="55">
        <v>0</v>
      </c>
      <c r="M16" s="47">
        <v>0</v>
      </c>
      <c r="N16" s="47">
        <v>0</v>
      </c>
      <c r="O16" s="47">
        <v>0</v>
      </c>
      <c r="P16" s="47">
        <f>M16+N16+O16</f>
        <v>0</v>
      </c>
      <c r="Q16" s="52">
        <f t="shared" si="1"/>
        <v>0</v>
      </c>
      <c r="R16" s="52">
        <v>0</v>
      </c>
      <c r="S16" s="50">
        <f t="shared" si="2"/>
        <v>10</v>
      </c>
      <c r="T16" s="50">
        <f t="shared" si="3"/>
        <v>10</v>
      </c>
      <c r="U16" s="50"/>
    </row>
    <row r="17" spans="1:21" ht="18" customHeight="1" x14ac:dyDescent="0.25">
      <c r="A17" s="45">
        <v>15</v>
      </c>
      <c r="B17" s="56" t="s">
        <v>423</v>
      </c>
      <c r="C17" s="56" t="s">
        <v>424</v>
      </c>
      <c r="D17" s="46" t="s">
        <v>8</v>
      </c>
      <c r="E17" s="46" t="s">
        <v>425</v>
      </c>
      <c r="F17" s="47">
        <v>0</v>
      </c>
      <c r="G17" s="47">
        <v>0</v>
      </c>
      <c r="H17" s="47">
        <f t="shared" si="0"/>
        <v>0</v>
      </c>
      <c r="I17" s="53">
        <v>0</v>
      </c>
      <c r="J17" s="54">
        <v>0</v>
      </c>
      <c r="K17" s="53">
        <v>1</v>
      </c>
      <c r="L17" s="55">
        <v>4</v>
      </c>
      <c r="M17" s="47">
        <v>0</v>
      </c>
      <c r="N17" s="47">
        <v>0</v>
      </c>
      <c r="O17" s="47">
        <v>0</v>
      </c>
      <c r="P17" s="47">
        <f>M17+N17+O17</f>
        <v>0</v>
      </c>
      <c r="Q17" s="52">
        <f t="shared" si="1"/>
        <v>0</v>
      </c>
      <c r="R17" s="52">
        <v>0</v>
      </c>
      <c r="S17" s="50">
        <f t="shared" si="2"/>
        <v>4</v>
      </c>
      <c r="T17" s="50">
        <f t="shared" si="3"/>
        <v>4</v>
      </c>
      <c r="U17" s="50"/>
    </row>
    <row r="18" spans="1:21" ht="18" customHeight="1" x14ac:dyDescent="0.25">
      <c r="A18" s="45">
        <v>16</v>
      </c>
      <c r="B18" s="56" t="s">
        <v>134</v>
      </c>
      <c r="C18" s="56" t="s">
        <v>406</v>
      </c>
      <c r="D18" s="46" t="s">
        <v>32</v>
      </c>
      <c r="E18" s="46" t="s">
        <v>378</v>
      </c>
      <c r="F18" s="47">
        <v>5</v>
      </c>
      <c r="G18" s="47">
        <v>5</v>
      </c>
      <c r="H18" s="47">
        <f t="shared" si="0"/>
        <v>2.5</v>
      </c>
      <c r="I18" s="47">
        <v>0</v>
      </c>
      <c r="J18" s="48">
        <v>0</v>
      </c>
      <c r="K18" s="47">
        <v>1</v>
      </c>
      <c r="L18" s="48">
        <v>2.5</v>
      </c>
      <c r="M18" s="47">
        <v>0</v>
      </c>
      <c r="N18" s="47">
        <v>0</v>
      </c>
      <c r="O18" s="47">
        <v>0</v>
      </c>
      <c r="P18" s="50">
        <f>M18+N18+O18</f>
        <v>0</v>
      </c>
      <c r="Q18" s="52">
        <f t="shared" si="1"/>
        <v>0</v>
      </c>
      <c r="R18" s="52">
        <v>0</v>
      </c>
      <c r="S18" s="50">
        <f t="shared" si="2"/>
        <v>5</v>
      </c>
      <c r="T18" s="50">
        <f t="shared" si="3"/>
        <v>2.5</v>
      </c>
      <c r="U18" s="47"/>
    </row>
    <row r="19" spans="1:21" ht="18" customHeight="1" x14ac:dyDescent="0.25">
      <c r="A19" s="45">
        <v>2</v>
      </c>
      <c r="B19" s="46" t="s">
        <v>426</v>
      </c>
      <c r="C19" s="46" t="s">
        <v>427</v>
      </c>
      <c r="D19" s="46" t="s">
        <v>32</v>
      </c>
      <c r="E19" s="46" t="s">
        <v>428</v>
      </c>
      <c r="F19" s="47">
        <v>0</v>
      </c>
      <c r="G19" s="47">
        <v>0</v>
      </c>
      <c r="H19" s="47">
        <f t="shared" si="0"/>
        <v>0</v>
      </c>
      <c r="I19" s="47">
        <v>0</v>
      </c>
      <c r="J19" s="54">
        <v>0</v>
      </c>
      <c r="K19" s="47">
        <v>0</v>
      </c>
      <c r="L19" s="48">
        <v>0</v>
      </c>
      <c r="M19" s="47">
        <v>0</v>
      </c>
      <c r="N19" s="47">
        <v>2</v>
      </c>
      <c r="O19" s="47">
        <v>0</v>
      </c>
      <c r="P19" s="50">
        <f>M19+N19+O19</f>
        <v>2</v>
      </c>
      <c r="Q19" s="52">
        <f t="shared" si="1"/>
        <v>0.5</v>
      </c>
      <c r="R19" s="52">
        <v>0.5</v>
      </c>
      <c r="S19" s="50">
        <f t="shared" si="2"/>
        <v>0.5</v>
      </c>
      <c r="T19" s="50">
        <f t="shared" si="3"/>
        <v>0.5</v>
      </c>
      <c r="U19" s="47"/>
    </row>
    <row r="20" spans="1:21" ht="18" customHeight="1" x14ac:dyDescent="0.25">
      <c r="A20" s="45">
        <v>20</v>
      </c>
      <c r="B20" s="46" t="s">
        <v>429</v>
      </c>
      <c r="C20" s="46" t="s">
        <v>430</v>
      </c>
      <c r="D20" s="46" t="s">
        <v>75</v>
      </c>
      <c r="E20" s="46" t="s">
        <v>431</v>
      </c>
      <c r="F20" s="47">
        <v>0</v>
      </c>
      <c r="G20" s="47">
        <v>0</v>
      </c>
      <c r="H20" s="47">
        <v>0</v>
      </c>
      <c r="I20" s="47">
        <v>0</v>
      </c>
      <c r="J20" s="48">
        <v>0</v>
      </c>
      <c r="K20" s="47">
        <v>0</v>
      </c>
      <c r="L20" s="48">
        <v>0</v>
      </c>
      <c r="M20" s="47">
        <v>0</v>
      </c>
      <c r="N20" s="47">
        <v>1</v>
      </c>
      <c r="O20" s="47">
        <v>0</v>
      </c>
      <c r="P20" s="50">
        <v>1</v>
      </c>
      <c r="Q20" s="52">
        <f t="shared" si="1"/>
        <v>0.25</v>
      </c>
      <c r="R20" s="52">
        <v>0.25</v>
      </c>
      <c r="S20" s="50">
        <f t="shared" si="2"/>
        <v>0.25</v>
      </c>
      <c r="T20" s="50">
        <f t="shared" si="3"/>
        <v>0.25</v>
      </c>
      <c r="U20" s="47"/>
    </row>
    <row r="21" spans="1:21" ht="18" customHeight="1" x14ac:dyDescent="0.25">
      <c r="A21" s="45">
        <v>6</v>
      </c>
      <c r="B21" s="46" t="s">
        <v>432</v>
      </c>
      <c r="C21" s="46" t="s">
        <v>433</v>
      </c>
      <c r="D21" s="46" t="s">
        <v>8</v>
      </c>
      <c r="E21" s="46" t="s">
        <v>434</v>
      </c>
      <c r="F21" s="47">
        <v>140</v>
      </c>
      <c r="G21" s="47">
        <v>111</v>
      </c>
      <c r="H21" s="47">
        <f>G21*0.5</f>
        <v>55.5</v>
      </c>
      <c r="I21" s="47">
        <v>0</v>
      </c>
      <c r="J21" s="48">
        <v>0</v>
      </c>
      <c r="K21" s="47">
        <v>0</v>
      </c>
      <c r="L21" s="48">
        <v>0</v>
      </c>
      <c r="M21" s="47">
        <v>0</v>
      </c>
      <c r="N21" s="47">
        <v>0</v>
      </c>
      <c r="O21" s="47">
        <v>0</v>
      </c>
      <c r="P21" s="50">
        <f>M21+N21+O21</f>
        <v>0</v>
      </c>
      <c r="Q21" s="52">
        <f t="shared" si="1"/>
        <v>0</v>
      </c>
      <c r="R21" s="52">
        <v>0</v>
      </c>
      <c r="S21" s="50">
        <f t="shared" si="2"/>
        <v>55.5</v>
      </c>
      <c r="T21" s="50">
        <f t="shared" si="3"/>
        <v>0</v>
      </c>
      <c r="U21" s="47"/>
    </row>
    <row r="22" spans="1:21" ht="18" customHeight="1" x14ac:dyDescent="0.25">
      <c r="A22" s="45"/>
      <c r="B22" s="46"/>
      <c r="C22" s="46"/>
      <c r="D22" s="46"/>
      <c r="E22" s="46"/>
      <c r="F22" s="47"/>
      <c r="G22" s="47"/>
      <c r="H22" s="47"/>
      <c r="I22" s="47"/>
      <c r="J22" s="48"/>
      <c r="K22" s="47"/>
      <c r="L22" s="48"/>
      <c r="M22" s="47"/>
      <c r="N22" s="47"/>
      <c r="O22" s="47"/>
      <c r="P22" s="50"/>
      <c r="Q22" s="51"/>
      <c r="R22" s="52"/>
      <c r="S22" s="50"/>
      <c r="T22" s="50"/>
      <c r="U22" s="47"/>
    </row>
    <row r="23" spans="1:21" ht="18" customHeight="1" x14ac:dyDescent="0.25">
      <c r="A23" s="45"/>
      <c r="B23" s="46"/>
      <c r="C23" s="46"/>
      <c r="D23" s="46"/>
      <c r="E23" s="46"/>
      <c r="F23" s="47"/>
      <c r="G23" s="47"/>
      <c r="H23" s="47"/>
      <c r="I23" s="47"/>
      <c r="J23" s="48"/>
      <c r="K23" s="47"/>
      <c r="L23" s="48"/>
      <c r="M23" s="47"/>
      <c r="N23" s="47"/>
      <c r="O23" s="47"/>
      <c r="P23" s="50"/>
      <c r="Q23" s="51"/>
      <c r="R23" s="52"/>
      <c r="S23" s="50"/>
      <c r="T23" s="50"/>
      <c r="U23" s="47"/>
    </row>
    <row r="24" spans="1:21" ht="18" customHeight="1" x14ac:dyDescent="0.25">
      <c r="A24" s="45"/>
      <c r="B24" s="46"/>
      <c r="C24" s="46"/>
      <c r="D24" s="46"/>
      <c r="E24" s="46"/>
      <c r="F24" s="47"/>
      <c r="G24" s="47"/>
      <c r="H24" s="47"/>
      <c r="I24" s="47"/>
      <c r="J24" s="48"/>
      <c r="K24" s="47"/>
      <c r="L24" s="48"/>
      <c r="M24" s="47"/>
      <c r="N24" s="47"/>
      <c r="O24" s="47"/>
      <c r="P24" s="50"/>
      <c r="Q24" s="51"/>
      <c r="R24" s="52"/>
      <c r="S24" s="50"/>
      <c r="T24" s="50"/>
      <c r="U24" s="47"/>
    </row>
    <row r="25" spans="1:21" ht="18" customHeight="1" x14ac:dyDescent="0.25">
      <c r="A25" s="45"/>
      <c r="B25" s="46"/>
      <c r="C25" s="46"/>
      <c r="D25" s="46"/>
      <c r="E25" s="46"/>
      <c r="F25" s="47"/>
      <c r="G25" s="47"/>
      <c r="H25" s="47"/>
      <c r="I25" s="47"/>
      <c r="J25" s="48"/>
      <c r="K25" s="47"/>
      <c r="L25" s="48"/>
      <c r="M25" s="47"/>
      <c r="N25" s="47"/>
      <c r="O25" s="47"/>
      <c r="P25" s="50"/>
      <c r="Q25" s="51"/>
      <c r="R25" s="52"/>
      <c r="S25" s="50"/>
      <c r="T25" s="50"/>
      <c r="U25" s="47"/>
    </row>
    <row r="26" spans="1:21" ht="18" customHeight="1" x14ac:dyDescent="0.25">
      <c r="A26" s="45"/>
      <c r="B26" s="46"/>
      <c r="C26" s="46"/>
      <c r="D26" s="46"/>
      <c r="E26" s="46"/>
      <c r="F26" s="47"/>
      <c r="G26" s="47"/>
      <c r="H26" s="47"/>
      <c r="I26" s="47"/>
      <c r="J26" s="48"/>
      <c r="K26" s="47"/>
      <c r="L26" s="48"/>
      <c r="M26" s="47"/>
      <c r="N26" s="47"/>
      <c r="O26" s="47"/>
      <c r="P26" s="50"/>
      <c r="Q26" s="51"/>
      <c r="R26" s="52"/>
      <c r="S26" s="50"/>
      <c r="T26" s="50"/>
      <c r="U26" s="47"/>
    </row>
    <row r="27" spans="1:21" ht="18" customHeight="1" x14ac:dyDescent="0.25">
      <c r="A27" s="45"/>
      <c r="B27" s="46"/>
      <c r="C27" s="46"/>
      <c r="D27" s="46"/>
      <c r="E27" s="46"/>
      <c r="F27" s="47"/>
      <c r="G27" s="47"/>
      <c r="H27" s="47"/>
      <c r="I27" s="47"/>
      <c r="J27" s="48"/>
      <c r="K27" s="47"/>
      <c r="L27" s="48"/>
      <c r="M27" s="47"/>
      <c r="N27" s="47"/>
      <c r="O27" s="47"/>
      <c r="P27" s="50"/>
      <c r="Q27" s="51"/>
      <c r="R27" s="52"/>
      <c r="S27" s="50"/>
      <c r="T27" s="50"/>
      <c r="U27" s="47"/>
    </row>
    <row r="28" spans="1:21" ht="18" customHeight="1" x14ac:dyDescent="0.25">
      <c r="A28" s="45"/>
      <c r="B28" s="46"/>
      <c r="C28" s="46"/>
      <c r="D28" s="46"/>
      <c r="E28" s="46"/>
      <c r="F28" s="47"/>
      <c r="G28" s="47"/>
      <c r="H28" s="47"/>
      <c r="I28" s="47"/>
      <c r="J28" s="48"/>
      <c r="K28" s="47"/>
      <c r="L28" s="48"/>
      <c r="M28" s="47"/>
      <c r="N28" s="47"/>
      <c r="O28" s="47"/>
      <c r="P28" s="50"/>
      <c r="Q28" s="51"/>
      <c r="R28" s="52"/>
      <c r="S28" s="50"/>
      <c r="T28" s="50"/>
      <c r="U28" s="47"/>
    </row>
    <row r="29" spans="1:21" ht="18" customHeight="1" x14ac:dyDescent="0.25">
      <c r="A29" s="45"/>
      <c r="B29" s="46"/>
      <c r="C29" s="46"/>
      <c r="D29" s="46"/>
      <c r="E29" s="46"/>
      <c r="F29" s="47"/>
      <c r="G29" s="47"/>
      <c r="H29" s="47"/>
      <c r="I29" s="47"/>
      <c r="J29" s="48"/>
      <c r="K29" s="47"/>
      <c r="L29" s="48"/>
      <c r="M29" s="47"/>
      <c r="N29" s="47"/>
      <c r="O29" s="47"/>
      <c r="P29" s="50"/>
      <c r="Q29" s="51"/>
      <c r="R29" s="52"/>
      <c r="S29" s="50"/>
      <c r="T29" s="50"/>
      <c r="U29" s="47"/>
    </row>
    <row r="30" spans="1:21" ht="18" customHeight="1" x14ac:dyDescent="0.25">
      <c r="A30" s="45"/>
      <c r="B30" s="46"/>
      <c r="C30" s="46"/>
      <c r="D30" s="46"/>
      <c r="E30" s="46"/>
      <c r="F30" s="47"/>
      <c r="G30" s="47"/>
      <c r="H30" s="47"/>
      <c r="I30" s="47"/>
      <c r="J30" s="48"/>
      <c r="K30" s="47"/>
      <c r="L30" s="48"/>
      <c r="M30" s="47"/>
      <c r="N30" s="47"/>
      <c r="O30" s="47"/>
      <c r="P30" s="50"/>
      <c r="Q30" s="51"/>
      <c r="R30" s="52"/>
      <c r="S30" s="50"/>
      <c r="T30" s="50"/>
      <c r="U30" s="47"/>
    </row>
    <row r="31" spans="1:21" ht="18" customHeight="1" x14ac:dyDescent="0.25">
      <c r="A31" s="45"/>
      <c r="B31" s="46"/>
      <c r="C31" s="46"/>
      <c r="D31" s="46"/>
      <c r="E31" s="46"/>
      <c r="F31" s="47"/>
      <c r="G31" s="47"/>
      <c r="H31" s="47"/>
      <c r="I31" s="47"/>
      <c r="J31" s="48"/>
      <c r="K31" s="47"/>
      <c r="L31" s="48"/>
      <c r="M31" s="47"/>
      <c r="N31" s="47"/>
      <c r="O31" s="47"/>
      <c r="P31" s="50"/>
      <c r="Q31" s="51"/>
      <c r="R31" s="52"/>
      <c r="S31" s="50"/>
      <c r="T31" s="50"/>
      <c r="U31" s="47"/>
    </row>
    <row r="32" spans="1:21" ht="18" customHeight="1" x14ac:dyDescent="0.25">
      <c r="A32" s="45"/>
      <c r="B32" s="46"/>
      <c r="C32" s="46"/>
      <c r="D32" s="46"/>
      <c r="E32" s="46"/>
      <c r="F32" s="47"/>
      <c r="G32" s="47"/>
      <c r="H32" s="47"/>
      <c r="I32" s="47"/>
      <c r="J32" s="48"/>
      <c r="K32" s="47"/>
      <c r="L32" s="48"/>
      <c r="M32" s="47"/>
      <c r="N32" s="47"/>
      <c r="O32" s="47"/>
      <c r="P32" s="50"/>
      <c r="Q32" s="51"/>
      <c r="R32" s="52"/>
      <c r="S32" s="50"/>
      <c r="T32" s="50"/>
      <c r="U32" s="47"/>
    </row>
    <row r="33" spans="1:21" ht="18" customHeight="1" x14ac:dyDescent="0.25">
      <c r="A33" s="45"/>
      <c r="B33" s="46"/>
      <c r="C33" s="46"/>
      <c r="D33" s="46"/>
      <c r="E33" s="46"/>
      <c r="F33" s="47"/>
      <c r="G33" s="47"/>
      <c r="H33" s="47"/>
      <c r="I33" s="47"/>
      <c r="J33" s="48"/>
      <c r="K33" s="47"/>
      <c r="L33" s="48"/>
      <c r="M33" s="47"/>
      <c r="N33" s="47"/>
      <c r="O33" s="47"/>
      <c r="P33" s="50"/>
      <c r="Q33" s="51"/>
      <c r="R33" s="52"/>
      <c r="S33" s="50"/>
      <c r="T33" s="50"/>
      <c r="U33" s="47"/>
    </row>
    <row r="34" spans="1:21" ht="18" customHeight="1" x14ac:dyDescent="0.25">
      <c r="A34" s="45"/>
      <c r="B34" s="46"/>
      <c r="C34" s="46"/>
      <c r="D34" s="46"/>
      <c r="E34" s="46"/>
      <c r="F34" s="47"/>
      <c r="G34" s="47"/>
      <c r="H34" s="47"/>
      <c r="I34" s="47"/>
      <c r="J34" s="48"/>
      <c r="K34" s="47"/>
      <c r="L34" s="48"/>
      <c r="M34" s="47"/>
      <c r="N34" s="47"/>
      <c r="O34" s="47"/>
      <c r="P34" s="50"/>
      <c r="Q34" s="51"/>
      <c r="R34" s="52"/>
      <c r="S34" s="50"/>
      <c r="T34" s="50"/>
      <c r="U34" s="47"/>
    </row>
    <row r="35" spans="1:21" ht="18" customHeight="1" x14ac:dyDescent="0.25">
      <c r="A35" s="45"/>
      <c r="B35" s="46"/>
      <c r="C35" s="46"/>
      <c r="D35" s="46"/>
      <c r="E35" s="46"/>
      <c r="F35" s="47"/>
      <c r="G35" s="47"/>
      <c r="H35" s="47"/>
      <c r="I35" s="47"/>
      <c r="J35" s="48"/>
      <c r="K35" s="47"/>
      <c r="L35" s="48"/>
      <c r="M35" s="47"/>
      <c r="N35" s="47"/>
      <c r="O35" s="47"/>
      <c r="P35" s="50"/>
      <c r="Q35" s="51"/>
      <c r="R35" s="52"/>
      <c r="S35" s="50"/>
      <c r="T35" s="50"/>
      <c r="U35" s="47"/>
    </row>
    <row r="36" spans="1:21" ht="18" customHeight="1" x14ac:dyDescent="0.25">
      <c r="A36" s="45"/>
      <c r="B36" s="46"/>
      <c r="C36" s="46"/>
      <c r="D36" s="46"/>
      <c r="E36" s="46"/>
      <c r="F36" s="47"/>
      <c r="G36" s="47"/>
      <c r="H36" s="47"/>
      <c r="I36" s="47"/>
      <c r="J36" s="48"/>
      <c r="K36" s="47"/>
      <c r="L36" s="48"/>
      <c r="M36" s="47"/>
      <c r="N36" s="47"/>
      <c r="O36" s="47"/>
      <c r="P36" s="50"/>
      <c r="Q36" s="51"/>
      <c r="R36" s="52"/>
      <c r="S36" s="50"/>
      <c r="T36" s="50"/>
      <c r="U36" s="47"/>
    </row>
    <row r="37" spans="1:21" ht="18" customHeight="1" x14ac:dyDescent="0.25">
      <c r="A37" s="45"/>
      <c r="B37" s="46"/>
      <c r="C37" s="46"/>
      <c r="D37" s="46"/>
      <c r="E37" s="46"/>
      <c r="F37" s="47"/>
      <c r="G37" s="47"/>
      <c r="H37" s="47"/>
      <c r="I37" s="47"/>
      <c r="J37" s="48"/>
      <c r="K37" s="47"/>
      <c r="L37" s="48"/>
      <c r="M37" s="47"/>
      <c r="N37" s="47"/>
      <c r="O37" s="47"/>
      <c r="P37" s="50"/>
      <c r="Q37" s="51"/>
      <c r="R37" s="52"/>
      <c r="S37" s="50"/>
      <c r="T37" s="50"/>
      <c r="U37" s="47"/>
    </row>
    <row r="38" spans="1:21" ht="18" customHeight="1" x14ac:dyDescent="0.25">
      <c r="A38" s="45"/>
      <c r="B38" s="46"/>
      <c r="C38" s="46"/>
      <c r="D38" s="46"/>
      <c r="E38" s="46"/>
      <c r="F38" s="47"/>
      <c r="G38" s="47"/>
      <c r="H38" s="47"/>
      <c r="I38" s="47"/>
      <c r="J38" s="48"/>
      <c r="K38" s="47"/>
      <c r="L38" s="48"/>
      <c r="M38" s="47"/>
      <c r="N38" s="47"/>
      <c r="O38" s="47"/>
      <c r="P38" s="50"/>
      <c r="Q38" s="51"/>
      <c r="R38" s="52"/>
      <c r="S38" s="50"/>
      <c r="T38" s="50"/>
      <c r="U38" s="47"/>
    </row>
    <row r="39" spans="1:21" ht="18" customHeight="1" x14ac:dyDescent="0.25">
      <c r="A39" s="45"/>
      <c r="B39" s="46"/>
      <c r="C39" s="46"/>
      <c r="D39" s="46"/>
      <c r="E39" s="46"/>
      <c r="F39" s="47"/>
      <c r="G39" s="47"/>
      <c r="H39" s="47"/>
      <c r="I39" s="47"/>
      <c r="J39" s="48"/>
      <c r="K39" s="47"/>
      <c r="L39" s="48"/>
      <c r="M39" s="47"/>
      <c r="N39" s="47"/>
      <c r="O39" s="47"/>
      <c r="P39" s="50"/>
      <c r="Q39" s="51"/>
      <c r="R39" s="52"/>
      <c r="S39" s="50"/>
      <c r="T39" s="50"/>
      <c r="U39" s="47"/>
    </row>
    <row r="40" spans="1:21" ht="18" customHeight="1" x14ac:dyDescent="0.25">
      <c r="A40" s="45"/>
      <c r="B40" s="46"/>
      <c r="C40" s="46"/>
      <c r="D40" s="46"/>
      <c r="E40" s="46"/>
      <c r="F40" s="47"/>
      <c r="G40" s="47"/>
      <c r="H40" s="47"/>
      <c r="I40" s="47"/>
      <c r="J40" s="48"/>
      <c r="K40" s="47"/>
      <c r="L40" s="48"/>
      <c r="M40" s="47"/>
      <c r="N40" s="47"/>
      <c r="O40" s="47"/>
      <c r="P40" s="50"/>
      <c r="Q40" s="51"/>
      <c r="R40" s="52"/>
      <c r="S40" s="50"/>
      <c r="T40" s="50"/>
      <c r="U40" s="47"/>
    </row>
    <row r="41" spans="1:21" ht="18" customHeight="1" x14ac:dyDescent="0.25">
      <c r="A41" s="45"/>
      <c r="B41" s="46"/>
      <c r="C41" s="46"/>
      <c r="D41" s="46"/>
      <c r="E41" s="46"/>
      <c r="F41" s="47"/>
      <c r="G41" s="47"/>
      <c r="H41" s="47"/>
      <c r="I41" s="47"/>
      <c r="J41" s="48"/>
      <c r="K41" s="47"/>
      <c r="L41" s="48"/>
      <c r="M41" s="47"/>
      <c r="N41" s="47"/>
      <c r="O41" s="47"/>
      <c r="P41" s="50"/>
      <c r="Q41" s="51"/>
      <c r="R41" s="52"/>
      <c r="S41" s="50"/>
      <c r="T41" s="50"/>
      <c r="U41" s="47"/>
    </row>
    <row r="42" spans="1:21" ht="18" customHeight="1" x14ac:dyDescent="0.25">
      <c r="A42" s="45"/>
      <c r="B42" s="46"/>
      <c r="C42" s="46"/>
      <c r="D42" s="46"/>
      <c r="E42" s="46"/>
      <c r="F42" s="47"/>
      <c r="G42" s="47"/>
      <c r="H42" s="47"/>
      <c r="I42" s="47"/>
      <c r="J42" s="48"/>
      <c r="K42" s="47"/>
      <c r="L42" s="48"/>
      <c r="M42" s="47"/>
      <c r="N42" s="47"/>
      <c r="O42" s="47"/>
      <c r="P42" s="50"/>
      <c r="Q42" s="51"/>
      <c r="R42" s="52"/>
      <c r="S42" s="50"/>
      <c r="T42" s="50"/>
      <c r="U42" s="47"/>
    </row>
    <row r="43" spans="1:21" ht="18" customHeight="1" x14ac:dyDescent="0.25">
      <c r="A43" s="45"/>
      <c r="B43" s="46"/>
      <c r="C43" s="46"/>
      <c r="D43" s="46"/>
      <c r="E43" s="46"/>
      <c r="F43" s="47"/>
      <c r="G43" s="47"/>
      <c r="H43" s="47"/>
      <c r="I43" s="47"/>
      <c r="J43" s="48"/>
      <c r="K43" s="47"/>
      <c r="L43" s="48"/>
      <c r="M43" s="47"/>
      <c r="N43" s="47"/>
      <c r="O43" s="47"/>
      <c r="P43" s="50"/>
      <c r="Q43" s="51"/>
      <c r="R43" s="52"/>
      <c r="S43" s="50"/>
      <c r="T43" s="50"/>
      <c r="U43" s="47"/>
    </row>
    <row r="44" spans="1:21" ht="18" customHeight="1" x14ac:dyDescent="0.25">
      <c r="A44" s="45"/>
      <c r="B44" s="46"/>
      <c r="C44" s="46"/>
      <c r="D44" s="46"/>
      <c r="E44" s="46"/>
      <c r="F44" s="47"/>
      <c r="G44" s="47"/>
      <c r="H44" s="47"/>
      <c r="I44" s="47"/>
      <c r="J44" s="48"/>
      <c r="K44" s="47"/>
      <c r="L44" s="48"/>
      <c r="M44" s="47"/>
      <c r="N44" s="47"/>
      <c r="O44" s="47"/>
      <c r="P44" s="50"/>
      <c r="Q44" s="51"/>
      <c r="R44" s="52"/>
      <c r="S44" s="50"/>
      <c r="T44" s="50"/>
      <c r="U44" s="47"/>
    </row>
    <row r="45" spans="1:21" ht="18" customHeight="1" x14ac:dyDescent="0.25">
      <c r="A45" s="45"/>
      <c r="B45" s="46"/>
      <c r="C45" s="46"/>
      <c r="D45" s="46"/>
      <c r="E45" s="46"/>
      <c r="F45" s="47"/>
      <c r="G45" s="47"/>
      <c r="H45" s="47"/>
      <c r="I45" s="47"/>
      <c r="J45" s="48"/>
      <c r="K45" s="47"/>
      <c r="L45" s="48"/>
      <c r="M45" s="47"/>
      <c r="N45" s="47"/>
      <c r="O45" s="47"/>
      <c r="P45" s="50"/>
      <c r="Q45" s="51"/>
      <c r="R45" s="52"/>
      <c r="S45" s="50"/>
      <c r="T45" s="50"/>
      <c r="U45" s="47"/>
    </row>
    <row r="46" spans="1:21" ht="18" customHeight="1" x14ac:dyDescent="0.25">
      <c r="A46" s="45"/>
      <c r="B46" s="46"/>
      <c r="C46" s="46"/>
      <c r="D46" s="46"/>
      <c r="E46" s="46"/>
      <c r="F46" s="47"/>
      <c r="G46" s="47"/>
      <c r="H46" s="47"/>
      <c r="I46" s="47"/>
      <c r="J46" s="48"/>
      <c r="K46" s="47"/>
      <c r="L46" s="48"/>
      <c r="M46" s="47"/>
      <c r="N46" s="47"/>
      <c r="O46" s="47"/>
      <c r="P46" s="50"/>
      <c r="Q46" s="51"/>
      <c r="R46" s="52"/>
      <c r="S46" s="50"/>
      <c r="T46" s="50"/>
      <c r="U46" s="47"/>
    </row>
    <row r="47" spans="1:21" ht="18" customHeight="1" x14ac:dyDescent="0.25">
      <c r="A47" s="45"/>
      <c r="B47" s="46"/>
      <c r="C47" s="46"/>
      <c r="D47" s="46"/>
      <c r="E47" s="46"/>
      <c r="F47" s="47"/>
      <c r="G47" s="47"/>
      <c r="H47" s="47"/>
      <c r="I47" s="47"/>
      <c r="J47" s="48"/>
      <c r="K47" s="47"/>
      <c r="L47" s="48"/>
      <c r="M47" s="47"/>
      <c r="N47" s="47"/>
      <c r="O47" s="47"/>
      <c r="P47" s="50"/>
      <c r="Q47" s="51"/>
      <c r="R47" s="52"/>
      <c r="S47" s="50"/>
      <c r="T47" s="50"/>
      <c r="U47" s="47"/>
    </row>
    <row r="48" spans="1:21" ht="18" customHeight="1" x14ac:dyDescent="0.25">
      <c r="A48" s="45"/>
      <c r="B48" s="46"/>
      <c r="C48" s="46"/>
      <c r="D48" s="46"/>
      <c r="E48" s="46"/>
      <c r="F48" s="47"/>
      <c r="G48" s="47"/>
      <c r="H48" s="47"/>
      <c r="I48" s="47"/>
      <c r="J48" s="48"/>
      <c r="K48" s="47"/>
      <c r="L48" s="48"/>
      <c r="M48" s="47"/>
      <c r="N48" s="47"/>
      <c r="O48" s="47"/>
      <c r="P48" s="50"/>
      <c r="Q48" s="51"/>
      <c r="R48" s="52"/>
      <c r="S48" s="50"/>
      <c r="T48" s="50"/>
      <c r="U48" s="47"/>
    </row>
    <row r="49" spans="1:21" ht="18" customHeight="1" x14ac:dyDescent="0.25">
      <c r="A49" s="45"/>
      <c r="B49" s="46"/>
      <c r="C49" s="46"/>
      <c r="D49" s="46"/>
      <c r="E49" s="46"/>
      <c r="F49" s="47"/>
      <c r="G49" s="47"/>
      <c r="H49" s="47"/>
      <c r="I49" s="47"/>
      <c r="J49" s="48"/>
      <c r="K49" s="47"/>
      <c r="L49" s="48"/>
      <c r="M49" s="47"/>
      <c r="N49" s="47"/>
      <c r="O49" s="47"/>
      <c r="P49" s="50"/>
      <c r="Q49" s="51"/>
      <c r="R49" s="52"/>
      <c r="S49" s="50"/>
      <c r="T49" s="50"/>
      <c r="U49" s="47"/>
    </row>
    <row r="50" spans="1:21" ht="18" customHeight="1" x14ac:dyDescent="0.25">
      <c r="A50" s="45"/>
      <c r="B50" s="46"/>
      <c r="C50" s="46"/>
      <c r="D50" s="46"/>
      <c r="E50" s="46"/>
      <c r="F50" s="47"/>
      <c r="G50" s="47"/>
      <c r="H50" s="47"/>
      <c r="I50" s="47"/>
      <c r="J50" s="48"/>
      <c r="K50" s="47"/>
      <c r="L50" s="48"/>
      <c r="M50" s="47"/>
      <c r="N50" s="47"/>
      <c r="O50" s="47"/>
      <c r="P50" s="50"/>
      <c r="Q50" s="51"/>
      <c r="R50" s="52"/>
      <c r="S50" s="50"/>
      <c r="T50" s="50"/>
      <c r="U50" s="47"/>
    </row>
    <row r="51" spans="1:21" ht="18" customHeight="1" x14ac:dyDescent="0.25">
      <c r="A51" s="45"/>
      <c r="B51" s="46"/>
      <c r="C51" s="46"/>
      <c r="D51" s="46"/>
      <c r="E51" s="46"/>
      <c r="F51" s="47"/>
      <c r="G51" s="47"/>
      <c r="H51" s="47"/>
      <c r="I51" s="47"/>
      <c r="J51" s="48"/>
      <c r="K51" s="47"/>
      <c r="L51" s="48"/>
      <c r="M51" s="47"/>
      <c r="N51" s="47"/>
      <c r="O51" s="47"/>
      <c r="P51" s="50"/>
      <c r="Q51" s="51"/>
      <c r="R51" s="52"/>
      <c r="S51" s="50"/>
      <c r="T51" s="50"/>
      <c r="U51" s="47"/>
    </row>
    <row r="52" spans="1:21" ht="18" customHeight="1" x14ac:dyDescent="0.25">
      <c r="A52" s="45"/>
      <c r="B52" s="46"/>
      <c r="C52" s="46"/>
      <c r="D52" s="46"/>
      <c r="E52" s="46"/>
      <c r="F52" s="47"/>
      <c r="G52" s="47"/>
      <c r="H52" s="47"/>
      <c r="I52" s="47"/>
      <c r="J52" s="48"/>
      <c r="K52" s="47"/>
      <c r="L52" s="48"/>
      <c r="M52" s="47"/>
      <c r="N52" s="47"/>
      <c r="O52" s="47"/>
      <c r="P52" s="50"/>
      <c r="Q52" s="51"/>
      <c r="R52" s="52"/>
      <c r="S52" s="50"/>
      <c r="T52" s="50"/>
      <c r="U52" s="47"/>
    </row>
    <row r="53" spans="1:21" ht="18" customHeight="1" x14ac:dyDescent="0.25">
      <c r="A53" s="45"/>
      <c r="B53" s="46"/>
      <c r="C53" s="46"/>
      <c r="D53" s="46"/>
      <c r="E53" s="46"/>
      <c r="F53" s="47"/>
      <c r="G53" s="47"/>
      <c r="H53" s="47"/>
      <c r="I53" s="47"/>
      <c r="J53" s="48"/>
      <c r="K53" s="47"/>
      <c r="L53" s="48"/>
      <c r="M53" s="47"/>
      <c r="N53" s="47"/>
      <c r="O53" s="47"/>
      <c r="P53" s="50"/>
      <c r="Q53" s="51"/>
      <c r="R53" s="52"/>
      <c r="S53" s="50"/>
      <c r="T53" s="50"/>
      <c r="U53" s="47"/>
    </row>
    <row r="54" spans="1:21" ht="18" customHeight="1" x14ac:dyDescent="0.25">
      <c r="A54" s="45"/>
      <c r="B54" s="46"/>
      <c r="C54" s="46"/>
      <c r="D54" s="46"/>
      <c r="E54" s="46"/>
      <c r="F54" s="47"/>
      <c r="G54" s="47"/>
      <c r="H54" s="47"/>
      <c r="I54" s="47"/>
      <c r="J54" s="48"/>
      <c r="K54" s="47"/>
      <c r="L54" s="48"/>
      <c r="M54" s="47"/>
      <c r="N54" s="47"/>
      <c r="O54" s="47"/>
      <c r="P54" s="50"/>
      <c r="Q54" s="51"/>
      <c r="R54" s="52"/>
      <c r="S54" s="50"/>
      <c r="T54" s="50"/>
      <c r="U54" s="47"/>
    </row>
    <row r="55" spans="1:21" ht="18" customHeight="1" x14ac:dyDescent="0.25">
      <c r="A55" s="45"/>
      <c r="B55" s="46"/>
      <c r="C55" s="46"/>
      <c r="D55" s="46"/>
      <c r="E55" s="46"/>
      <c r="F55" s="47"/>
      <c r="G55" s="47"/>
      <c r="H55" s="47"/>
      <c r="I55" s="47"/>
      <c r="J55" s="48"/>
      <c r="K55" s="47"/>
      <c r="L55" s="48"/>
      <c r="M55" s="47"/>
      <c r="N55" s="47"/>
      <c r="O55" s="47"/>
      <c r="P55" s="50"/>
      <c r="Q55" s="51"/>
      <c r="R55" s="52"/>
      <c r="S55" s="50"/>
      <c r="T55" s="50"/>
      <c r="U55" s="47"/>
    </row>
    <row r="56" spans="1:21" ht="18" customHeight="1" x14ac:dyDescent="0.25">
      <c r="A56" s="45"/>
      <c r="B56" s="46"/>
      <c r="C56" s="46"/>
      <c r="D56" s="46"/>
      <c r="E56" s="46"/>
      <c r="F56" s="47"/>
      <c r="G56" s="47"/>
      <c r="H56" s="47"/>
      <c r="I56" s="47"/>
      <c r="J56" s="48"/>
      <c r="K56" s="47"/>
      <c r="L56" s="48"/>
      <c r="M56" s="47"/>
      <c r="N56" s="47"/>
      <c r="O56" s="47"/>
      <c r="P56" s="50"/>
      <c r="Q56" s="51"/>
      <c r="R56" s="52"/>
      <c r="S56" s="50"/>
      <c r="T56" s="50"/>
      <c r="U56" s="47"/>
    </row>
    <row r="57" spans="1:21" ht="18" customHeight="1" x14ac:dyDescent="0.25">
      <c r="A57" s="45"/>
      <c r="B57" s="46"/>
      <c r="C57" s="46"/>
      <c r="D57" s="46"/>
      <c r="E57" s="46"/>
      <c r="F57" s="47"/>
      <c r="G57" s="47"/>
      <c r="H57" s="47"/>
      <c r="I57" s="47"/>
      <c r="J57" s="48"/>
      <c r="K57" s="47"/>
      <c r="L57" s="48"/>
      <c r="M57" s="47"/>
      <c r="N57" s="47"/>
      <c r="O57" s="47"/>
      <c r="P57" s="50"/>
      <c r="Q57" s="51"/>
      <c r="R57" s="52"/>
      <c r="S57" s="50"/>
      <c r="T57" s="50"/>
      <c r="U57" s="47"/>
    </row>
    <row r="58" spans="1:21" ht="18" customHeight="1" x14ac:dyDescent="0.25">
      <c r="A58" s="45"/>
      <c r="B58" s="46"/>
      <c r="C58" s="46"/>
      <c r="D58" s="46"/>
      <c r="E58" s="46"/>
      <c r="F58" s="47"/>
      <c r="G58" s="47"/>
      <c r="H58" s="47"/>
      <c r="I58" s="47"/>
      <c r="J58" s="48"/>
      <c r="K58" s="47"/>
      <c r="L58" s="48"/>
      <c r="M58" s="47"/>
      <c r="N58" s="47"/>
      <c r="O58" s="47"/>
      <c r="P58" s="50"/>
      <c r="Q58" s="51"/>
      <c r="R58" s="52"/>
      <c r="S58" s="50"/>
      <c r="T58" s="50"/>
      <c r="U58" s="47"/>
    </row>
    <row r="59" spans="1:21" ht="18" customHeight="1" x14ac:dyDescent="0.25">
      <c r="A59" s="45"/>
      <c r="B59" s="46"/>
      <c r="C59" s="46"/>
      <c r="D59" s="46"/>
      <c r="E59" s="46"/>
      <c r="F59" s="47"/>
      <c r="G59" s="47"/>
      <c r="H59" s="47"/>
      <c r="I59" s="47"/>
      <c r="J59" s="48"/>
      <c r="K59" s="47"/>
      <c r="L59" s="48"/>
      <c r="M59" s="47"/>
      <c r="N59" s="47"/>
      <c r="O59" s="47"/>
      <c r="P59" s="50"/>
      <c r="Q59" s="51"/>
      <c r="R59" s="52"/>
      <c r="S59" s="50"/>
      <c r="T59" s="50"/>
      <c r="U59" s="47"/>
    </row>
    <row r="60" spans="1:21" ht="18" customHeight="1" x14ac:dyDescent="0.25">
      <c r="A60" s="45"/>
      <c r="B60" s="46"/>
      <c r="C60" s="46"/>
      <c r="D60" s="46"/>
      <c r="E60" s="46"/>
      <c r="F60" s="47"/>
      <c r="G60" s="47"/>
      <c r="H60" s="47"/>
      <c r="I60" s="47"/>
      <c r="J60" s="48"/>
      <c r="K60" s="47"/>
      <c r="L60" s="48"/>
      <c r="M60" s="47"/>
      <c r="N60" s="47"/>
      <c r="O60" s="47"/>
      <c r="P60" s="50"/>
      <c r="Q60" s="51"/>
      <c r="R60" s="52"/>
      <c r="S60" s="50"/>
      <c r="T60" s="50"/>
      <c r="U60" s="47"/>
    </row>
    <row r="61" spans="1:21" ht="18" customHeight="1" x14ac:dyDescent="0.25">
      <c r="A61" s="45"/>
      <c r="B61" s="46"/>
      <c r="C61" s="46"/>
      <c r="D61" s="46"/>
      <c r="E61" s="46"/>
      <c r="F61" s="47"/>
      <c r="G61" s="47"/>
      <c r="H61" s="47"/>
      <c r="I61" s="47"/>
      <c r="J61" s="48"/>
      <c r="K61" s="47"/>
      <c r="L61" s="48"/>
      <c r="M61" s="47"/>
      <c r="N61" s="47"/>
      <c r="O61" s="47"/>
      <c r="P61" s="50"/>
      <c r="Q61" s="51"/>
      <c r="R61" s="52"/>
      <c r="S61" s="50"/>
      <c r="T61" s="50"/>
      <c r="U61" s="47"/>
    </row>
    <row r="62" spans="1:21" ht="18" customHeight="1" x14ac:dyDescent="0.25">
      <c r="A62" s="45"/>
      <c r="B62" s="46"/>
      <c r="C62" s="46"/>
      <c r="D62" s="46"/>
      <c r="E62" s="46"/>
      <c r="F62" s="47"/>
      <c r="G62" s="47"/>
      <c r="H62" s="47"/>
      <c r="I62" s="47"/>
      <c r="J62" s="48"/>
      <c r="K62" s="47"/>
      <c r="L62" s="48"/>
      <c r="M62" s="47"/>
      <c r="N62" s="47"/>
      <c r="O62" s="47"/>
      <c r="P62" s="50"/>
      <c r="Q62" s="51"/>
      <c r="R62" s="52"/>
      <c r="S62" s="50"/>
      <c r="T62" s="50"/>
      <c r="U62" s="47"/>
    </row>
    <row r="63" spans="1:21" ht="18" customHeight="1" x14ac:dyDescent="0.25">
      <c r="A63" s="45"/>
      <c r="B63" s="46"/>
      <c r="C63" s="46"/>
      <c r="D63" s="46"/>
      <c r="E63" s="46"/>
      <c r="F63" s="47"/>
      <c r="G63" s="47"/>
      <c r="H63" s="47"/>
      <c r="I63" s="47"/>
      <c r="J63" s="48"/>
      <c r="K63" s="47"/>
      <c r="L63" s="48"/>
      <c r="M63" s="47"/>
      <c r="N63" s="47"/>
      <c r="O63" s="47"/>
      <c r="P63" s="50"/>
      <c r="Q63" s="51"/>
      <c r="R63" s="52"/>
      <c r="S63" s="50"/>
      <c r="T63" s="50"/>
      <c r="U63" s="47"/>
    </row>
    <row r="64" spans="1:21" ht="18" customHeight="1" x14ac:dyDescent="0.25">
      <c r="A64" s="45"/>
      <c r="B64" s="46"/>
      <c r="C64" s="46"/>
      <c r="D64" s="46"/>
      <c r="E64" s="46"/>
      <c r="F64" s="47"/>
      <c r="G64" s="47"/>
      <c r="H64" s="47"/>
      <c r="I64" s="47"/>
      <c r="J64" s="48"/>
      <c r="K64" s="47"/>
      <c r="L64" s="48"/>
      <c r="M64" s="47"/>
      <c r="N64" s="47"/>
      <c r="O64" s="47"/>
      <c r="P64" s="50"/>
      <c r="Q64" s="51"/>
      <c r="R64" s="52"/>
      <c r="S64" s="50"/>
      <c r="T64" s="50"/>
      <c r="U64" s="47"/>
    </row>
    <row r="65" spans="1:21" ht="18" customHeight="1" x14ac:dyDescent="0.25">
      <c r="A65" s="45"/>
      <c r="B65" s="46"/>
      <c r="C65" s="46"/>
      <c r="D65" s="46"/>
      <c r="E65" s="46"/>
      <c r="F65" s="47"/>
      <c r="G65" s="47"/>
      <c r="H65" s="47"/>
      <c r="I65" s="47"/>
      <c r="J65" s="48"/>
      <c r="K65" s="47"/>
      <c r="L65" s="48"/>
      <c r="M65" s="47"/>
      <c r="N65" s="47"/>
      <c r="O65" s="47"/>
      <c r="P65" s="50"/>
      <c r="Q65" s="51"/>
      <c r="R65" s="52"/>
      <c r="S65" s="50"/>
      <c r="T65" s="50"/>
      <c r="U65" s="47"/>
    </row>
    <row r="66" spans="1:21" ht="18" customHeight="1" x14ac:dyDescent="0.25">
      <c r="A66" s="45"/>
      <c r="B66" s="46"/>
      <c r="C66" s="46"/>
      <c r="D66" s="46"/>
      <c r="E66" s="46"/>
      <c r="F66" s="47"/>
      <c r="G66" s="47"/>
      <c r="H66" s="47"/>
      <c r="I66" s="47"/>
      <c r="J66" s="48"/>
      <c r="K66" s="47"/>
      <c r="L66" s="48"/>
      <c r="M66" s="47"/>
      <c r="N66" s="47"/>
      <c r="O66" s="47"/>
      <c r="P66" s="50"/>
      <c r="Q66" s="51"/>
      <c r="R66" s="52"/>
      <c r="S66" s="50"/>
      <c r="T66" s="50"/>
      <c r="U66" s="47"/>
    </row>
    <row r="67" spans="1:21" ht="18" customHeight="1" x14ac:dyDescent="0.25">
      <c r="A67" s="45"/>
      <c r="B67" s="46"/>
      <c r="C67" s="46"/>
      <c r="D67" s="46"/>
      <c r="E67" s="46"/>
      <c r="F67" s="47"/>
      <c r="G67" s="47"/>
      <c r="H67" s="47"/>
      <c r="I67" s="47"/>
      <c r="J67" s="48"/>
      <c r="K67" s="47"/>
      <c r="L67" s="48"/>
      <c r="M67" s="47"/>
      <c r="N67" s="47"/>
      <c r="O67" s="47"/>
      <c r="P67" s="50"/>
      <c r="Q67" s="51"/>
      <c r="R67" s="52"/>
      <c r="S67" s="50"/>
      <c r="T67" s="50"/>
      <c r="U67" s="47"/>
    </row>
    <row r="68" spans="1:21" ht="18" customHeight="1" x14ac:dyDescent="0.25">
      <c r="A68" s="45"/>
      <c r="B68" s="46"/>
      <c r="C68" s="46"/>
      <c r="D68" s="46"/>
      <c r="E68" s="46"/>
      <c r="F68" s="47"/>
      <c r="G68" s="47"/>
      <c r="H68" s="47"/>
      <c r="I68" s="47"/>
      <c r="J68" s="48"/>
      <c r="K68" s="47"/>
      <c r="L68" s="48"/>
      <c r="M68" s="47"/>
      <c r="N68" s="47"/>
      <c r="O68" s="47"/>
      <c r="P68" s="50"/>
      <c r="Q68" s="51"/>
      <c r="R68" s="52"/>
      <c r="S68" s="50"/>
      <c r="T68" s="50"/>
      <c r="U68" s="47"/>
    </row>
    <row r="69" spans="1:21" ht="18" customHeight="1" x14ac:dyDescent="0.25">
      <c r="A69" s="45"/>
      <c r="B69" s="46"/>
      <c r="C69" s="46"/>
      <c r="D69" s="46"/>
      <c r="E69" s="46"/>
      <c r="F69" s="47"/>
      <c r="G69" s="47"/>
      <c r="H69" s="47"/>
      <c r="I69" s="47"/>
      <c r="J69" s="48"/>
      <c r="K69" s="47"/>
      <c r="L69" s="48"/>
      <c r="M69" s="47"/>
      <c r="N69" s="47"/>
      <c r="O69" s="47"/>
      <c r="P69" s="50"/>
      <c r="Q69" s="51"/>
      <c r="R69" s="52"/>
      <c r="S69" s="50"/>
      <c r="T69" s="50"/>
      <c r="U69" s="47"/>
    </row>
    <row r="70" spans="1:21" ht="18" customHeight="1" x14ac:dyDescent="0.25">
      <c r="A70" s="45"/>
      <c r="B70" s="46"/>
      <c r="C70" s="46"/>
      <c r="D70" s="46"/>
      <c r="E70" s="46"/>
      <c r="F70" s="47"/>
      <c r="G70" s="47"/>
      <c r="H70" s="47"/>
      <c r="I70" s="47"/>
      <c r="J70" s="48"/>
      <c r="K70" s="47"/>
      <c r="L70" s="48"/>
      <c r="M70" s="47"/>
      <c r="N70" s="47"/>
      <c r="O70" s="47"/>
      <c r="P70" s="50"/>
      <c r="Q70" s="51"/>
      <c r="R70" s="52"/>
      <c r="S70" s="50"/>
      <c r="T70" s="50"/>
      <c r="U70" s="47"/>
    </row>
    <row r="71" spans="1:21" ht="18" customHeight="1" x14ac:dyDescent="0.25">
      <c r="A71" s="45"/>
      <c r="B71" s="46"/>
      <c r="C71" s="46"/>
      <c r="D71" s="46"/>
      <c r="E71" s="46"/>
      <c r="F71" s="47"/>
      <c r="G71" s="47"/>
      <c r="H71" s="47"/>
      <c r="I71" s="47"/>
      <c r="J71" s="48"/>
      <c r="K71" s="47"/>
      <c r="L71" s="48"/>
      <c r="M71" s="47"/>
      <c r="N71" s="47"/>
      <c r="O71" s="47"/>
      <c r="P71" s="50"/>
      <c r="Q71" s="51"/>
      <c r="R71" s="52"/>
      <c r="S71" s="50"/>
      <c r="T71" s="50"/>
      <c r="U71" s="47"/>
    </row>
    <row r="72" spans="1:21" ht="18" customHeight="1" x14ac:dyDescent="0.25">
      <c r="A72" s="45"/>
      <c r="B72" s="46"/>
      <c r="C72" s="46"/>
      <c r="D72" s="46"/>
      <c r="E72" s="46"/>
      <c r="F72" s="47"/>
      <c r="G72" s="47"/>
      <c r="H72" s="47"/>
      <c r="I72" s="47"/>
      <c r="J72" s="48"/>
      <c r="K72" s="47"/>
      <c r="L72" s="48"/>
      <c r="M72" s="47"/>
      <c r="N72" s="47"/>
      <c r="O72" s="47"/>
      <c r="P72" s="50"/>
      <c r="Q72" s="51"/>
      <c r="R72" s="52"/>
      <c r="S72" s="50"/>
      <c r="T72" s="50"/>
      <c r="U72" s="47"/>
    </row>
    <row r="73" spans="1:21" ht="18" customHeight="1" x14ac:dyDescent="0.25">
      <c r="A73" s="45"/>
      <c r="B73" s="46"/>
      <c r="C73" s="46"/>
      <c r="D73" s="46"/>
      <c r="E73" s="46"/>
      <c r="F73" s="47"/>
      <c r="G73" s="47"/>
      <c r="H73" s="47"/>
      <c r="I73" s="47"/>
      <c r="J73" s="48"/>
      <c r="K73" s="47"/>
      <c r="L73" s="48"/>
      <c r="M73" s="47"/>
      <c r="N73" s="47"/>
      <c r="O73" s="47"/>
      <c r="P73" s="50"/>
      <c r="Q73" s="51"/>
      <c r="R73" s="52"/>
      <c r="S73" s="50"/>
      <c r="T73" s="50"/>
      <c r="U73" s="47"/>
    </row>
    <row r="74" spans="1:21" ht="18" customHeight="1" x14ac:dyDescent="0.25">
      <c r="A74" s="45"/>
      <c r="B74" s="46"/>
      <c r="C74" s="46"/>
      <c r="D74" s="46"/>
      <c r="E74" s="46"/>
      <c r="F74" s="47"/>
      <c r="G74" s="47"/>
      <c r="H74" s="47"/>
      <c r="I74" s="47"/>
      <c r="J74" s="48"/>
      <c r="K74" s="47"/>
      <c r="L74" s="48"/>
      <c r="M74" s="47"/>
      <c r="N74" s="47"/>
      <c r="O74" s="47"/>
      <c r="P74" s="50"/>
      <c r="Q74" s="51"/>
      <c r="R74" s="52"/>
      <c r="S74" s="50"/>
      <c r="T74" s="50"/>
      <c r="U74" s="47"/>
    </row>
    <row r="75" spans="1:21" ht="18" customHeight="1" x14ac:dyDescent="0.25">
      <c r="A75" s="45"/>
      <c r="B75" s="46"/>
      <c r="C75" s="46"/>
      <c r="D75" s="46"/>
      <c r="E75" s="46"/>
      <c r="F75" s="47"/>
      <c r="G75" s="47"/>
      <c r="H75" s="47"/>
      <c r="I75" s="47"/>
      <c r="J75" s="48"/>
      <c r="K75" s="47"/>
      <c r="L75" s="48"/>
      <c r="M75" s="47"/>
      <c r="N75" s="47"/>
      <c r="O75" s="47"/>
      <c r="P75" s="50"/>
      <c r="Q75" s="51"/>
      <c r="R75" s="52"/>
      <c r="S75" s="50"/>
      <c r="T75" s="50"/>
      <c r="U75" s="47"/>
    </row>
    <row r="76" spans="1:21" ht="18" customHeight="1" x14ac:dyDescent="0.25">
      <c r="A76" s="45"/>
      <c r="B76" s="46"/>
      <c r="C76" s="46"/>
      <c r="D76" s="46"/>
      <c r="E76" s="46"/>
      <c r="F76" s="47"/>
      <c r="G76" s="47"/>
      <c r="H76" s="47"/>
      <c r="I76" s="47"/>
      <c r="J76" s="48"/>
      <c r="K76" s="47"/>
      <c r="L76" s="48"/>
      <c r="M76" s="47"/>
      <c r="N76" s="47"/>
      <c r="O76" s="47"/>
      <c r="P76" s="50"/>
      <c r="Q76" s="51"/>
      <c r="R76" s="52"/>
      <c r="S76" s="50"/>
      <c r="T76" s="50"/>
      <c r="U76" s="47"/>
    </row>
    <row r="77" spans="1:21" ht="18" customHeight="1" x14ac:dyDescent="0.25">
      <c r="A77" s="45"/>
      <c r="B77" s="46"/>
      <c r="C77" s="46"/>
      <c r="D77" s="46"/>
      <c r="E77" s="46"/>
      <c r="F77" s="47"/>
      <c r="G77" s="47"/>
      <c r="H77" s="47"/>
      <c r="I77" s="47"/>
      <c r="J77" s="48"/>
      <c r="K77" s="47"/>
      <c r="L77" s="48"/>
      <c r="M77" s="47"/>
      <c r="N77" s="47"/>
      <c r="O77" s="47"/>
      <c r="P77" s="50"/>
      <c r="Q77" s="51"/>
      <c r="R77" s="52"/>
      <c r="S77" s="50"/>
      <c r="T77" s="50"/>
      <c r="U77" s="47"/>
    </row>
    <row r="78" spans="1:21" ht="18" customHeight="1" x14ac:dyDescent="0.25">
      <c r="A78" s="45"/>
      <c r="B78" s="46"/>
      <c r="C78" s="46"/>
      <c r="D78" s="46"/>
      <c r="E78" s="46"/>
      <c r="F78" s="47"/>
      <c r="G78" s="47"/>
      <c r="H78" s="47"/>
      <c r="I78" s="47"/>
      <c r="J78" s="48"/>
      <c r="K78" s="47"/>
      <c r="L78" s="48"/>
      <c r="M78" s="47"/>
      <c r="N78" s="47"/>
      <c r="O78" s="47"/>
      <c r="P78" s="50"/>
      <c r="Q78" s="51"/>
      <c r="R78" s="52"/>
      <c r="S78" s="50"/>
      <c r="T78" s="50"/>
      <c r="U78" s="47"/>
    </row>
    <row r="79" spans="1:21" ht="18" customHeight="1" x14ac:dyDescent="0.25">
      <c r="A79" s="45"/>
      <c r="B79" s="46"/>
      <c r="C79" s="46"/>
      <c r="D79" s="46"/>
      <c r="E79" s="46"/>
      <c r="F79" s="47"/>
      <c r="G79" s="47"/>
      <c r="H79" s="47"/>
      <c r="I79" s="47"/>
      <c r="J79" s="48"/>
      <c r="K79" s="47"/>
      <c r="L79" s="48"/>
      <c r="M79" s="47"/>
      <c r="N79" s="47"/>
      <c r="O79" s="47"/>
      <c r="P79" s="50"/>
      <c r="Q79" s="51"/>
      <c r="R79" s="52"/>
      <c r="S79" s="50"/>
      <c r="T79" s="50"/>
      <c r="U79" s="47"/>
    </row>
    <row r="80" spans="1:21" ht="18" customHeight="1" x14ac:dyDescent="0.25">
      <c r="A80" s="45"/>
      <c r="B80" s="46"/>
      <c r="C80" s="46"/>
      <c r="D80" s="46"/>
      <c r="E80" s="46"/>
      <c r="F80" s="47"/>
      <c r="G80" s="47"/>
      <c r="H80" s="47"/>
      <c r="I80" s="47"/>
      <c r="J80" s="48"/>
      <c r="K80" s="47"/>
      <c r="L80" s="48"/>
      <c r="M80" s="47"/>
      <c r="N80" s="47"/>
      <c r="O80" s="47"/>
      <c r="P80" s="50"/>
      <c r="Q80" s="51"/>
      <c r="R80" s="52"/>
      <c r="S80" s="50"/>
      <c r="T80" s="50"/>
      <c r="U80" s="47"/>
    </row>
    <row r="81" spans="1:21" ht="18" customHeight="1" x14ac:dyDescent="0.25">
      <c r="A81" s="45"/>
      <c r="B81" s="46"/>
      <c r="C81" s="46"/>
      <c r="D81" s="46"/>
      <c r="E81" s="46"/>
      <c r="F81" s="47"/>
      <c r="G81" s="47"/>
      <c r="H81" s="47"/>
      <c r="I81" s="47"/>
      <c r="J81" s="48"/>
      <c r="K81" s="47"/>
      <c r="L81" s="48"/>
      <c r="M81" s="47"/>
      <c r="N81" s="47"/>
      <c r="O81" s="47"/>
      <c r="P81" s="50"/>
      <c r="Q81" s="51"/>
      <c r="R81" s="52"/>
      <c r="S81" s="50"/>
      <c r="T81" s="50"/>
      <c r="U81" s="47"/>
    </row>
    <row r="82" spans="1:21" ht="18" customHeight="1" x14ac:dyDescent="0.25">
      <c r="A82" s="45"/>
      <c r="B82" s="46"/>
      <c r="C82" s="46"/>
      <c r="D82" s="46"/>
      <c r="E82" s="46"/>
      <c r="F82" s="47"/>
      <c r="G82" s="47"/>
      <c r="H82" s="47"/>
      <c r="I82" s="47"/>
      <c r="J82" s="48"/>
      <c r="K82" s="47"/>
      <c r="L82" s="48"/>
      <c r="M82" s="47"/>
      <c r="N82" s="47"/>
      <c r="O82" s="47"/>
      <c r="P82" s="50"/>
      <c r="Q82" s="51"/>
      <c r="R82" s="52"/>
      <c r="S82" s="50"/>
      <c r="T82" s="50"/>
      <c r="U82" s="47"/>
    </row>
    <row r="83" spans="1:21" ht="18" customHeight="1" x14ac:dyDescent="0.25">
      <c r="A83" s="45"/>
      <c r="B83" s="46"/>
      <c r="C83" s="46"/>
      <c r="D83" s="46"/>
      <c r="E83" s="46"/>
      <c r="F83" s="47"/>
      <c r="G83" s="47"/>
      <c r="H83" s="47"/>
      <c r="I83" s="47"/>
      <c r="J83" s="48"/>
      <c r="K83" s="47"/>
      <c r="L83" s="48"/>
      <c r="M83" s="47"/>
      <c r="N83" s="47"/>
      <c r="O83" s="47"/>
      <c r="P83" s="50"/>
      <c r="Q83" s="51"/>
      <c r="R83" s="52"/>
      <c r="S83" s="50"/>
      <c r="T83" s="50"/>
      <c r="U83" s="47"/>
    </row>
    <row r="84" spans="1:21" ht="18" customHeight="1" x14ac:dyDescent="0.25">
      <c r="A84" s="45"/>
      <c r="B84" s="46"/>
      <c r="C84" s="46"/>
      <c r="D84" s="46"/>
      <c r="E84" s="46"/>
      <c r="F84" s="47"/>
      <c r="G84" s="47"/>
      <c r="H84" s="47"/>
      <c r="I84" s="47"/>
      <c r="J84" s="48"/>
      <c r="K84" s="47"/>
      <c r="L84" s="48"/>
      <c r="M84" s="47"/>
      <c r="N84" s="47"/>
      <c r="O84" s="47"/>
      <c r="P84" s="50"/>
      <c r="Q84" s="51"/>
      <c r="R84" s="52"/>
      <c r="S84" s="50"/>
      <c r="T84" s="50"/>
      <c r="U84" s="47"/>
    </row>
    <row r="85" spans="1:21" ht="18" customHeight="1" x14ac:dyDescent="0.25">
      <c r="A85" s="45"/>
      <c r="B85" s="46"/>
      <c r="C85" s="46"/>
      <c r="D85" s="46"/>
      <c r="E85" s="46"/>
      <c r="F85" s="47"/>
      <c r="G85" s="47"/>
      <c r="H85" s="47"/>
      <c r="I85" s="47"/>
      <c r="J85" s="48"/>
      <c r="K85" s="47"/>
      <c r="L85" s="48"/>
      <c r="M85" s="47"/>
      <c r="N85" s="47"/>
      <c r="O85" s="47"/>
      <c r="P85" s="50"/>
      <c r="Q85" s="51"/>
      <c r="R85" s="52"/>
      <c r="S85" s="50"/>
      <c r="T85" s="50"/>
      <c r="U85" s="47"/>
    </row>
    <row r="86" spans="1:21" ht="18" customHeight="1" x14ac:dyDescent="0.25">
      <c r="A86" s="45"/>
      <c r="B86" s="46"/>
      <c r="C86" s="46"/>
      <c r="D86" s="46"/>
      <c r="E86" s="46"/>
      <c r="F86" s="47"/>
      <c r="G86" s="47"/>
      <c r="H86" s="47"/>
      <c r="I86" s="47"/>
      <c r="J86" s="48"/>
      <c r="K86" s="47"/>
      <c r="L86" s="48"/>
      <c r="M86" s="47"/>
      <c r="N86" s="47"/>
      <c r="O86" s="47"/>
      <c r="P86" s="50"/>
      <c r="Q86" s="51"/>
      <c r="R86" s="52"/>
      <c r="S86" s="50"/>
      <c r="T86" s="50"/>
      <c r="U86" s="47"/>
    </row>
    <row r="87" spans="1:21" ht="18" customHeight="1" x14ac:dyDescent="0.25">
      <c r="A87" s="45"/>
      <c r="B87" s="46"/>
      <c r="C87" s="46"/>
      <c r="D87" s="46"/>
      <c r="E87" s="46"/>
      <c r="F87" s="47"/>
      <c r="G87" s="47"/>
      <c r="H87" s="47"/>
      <c r="I87" s="47"/>
      <c r="J87" s="48"/>
      <c r="K87" s="47"/>
      <c r="L87" s="48"/>
      <c r="M87" s="47"/>
      <c r="N87" s="47"/>
      <c r="O87" s="47"/>
      <c r="P87" s="50"/>
      <c r="Q87" s="51"/>
      <c r="R87" s="52"/>
      <c r="S87" s="50"/>
      <c r="T87" s="50"/>
      <c r="U87" s="47"/>
    </row>
    <row r="88" spans="1:21" ht="18" customHeight="1" x14ac:dyDescent="0.25">
      <c r="A88" s="45"/>
      <c r="B88" s="46"/>
      <c r="C88" s="46"/>
      <c r="D88" s="46"/>
      <c r="E88" s="46"/>
      <c r="F88" s="47"/>
      <c r="G88" s="47"/>
      <c r="H88" s="47"/>
      <c r="I88" s="47"/>
      <c r="J88" s="48"/>
      <c r="K88" s="47"/>
      <c r="L88" s="48"/>
      <c r="M88" s="47"/>
      <c r="N88" s="47"/>
      <c r="O88" s="47"/>
      <c r="P88" s="50"/>
      <c r="Q88" s="51"/>
      <c r="R88" s="52"/>
      <c r="S88" s="50"/>
      <c r="T88" s="50"/>
      <c r="U88" s="47"/>
    </row>
    <row r="89" spans="1:21" ht="18" customHeight="1" x14ac:dyDescent="0.25">
      <c r="A89" s="45"/>
      <c r="B89" s="46"/>
      <c r="C89" s="46"/>
      <c r="D89" s="46"/>
      <c r="E89" s="46"/>
      <c r="F89" s="47"/>
      <c r="G89" s="47"/>
      <c r="H89" s="47"/>
      <c r="I89" s="47"/>
      <c r="J89" s="48"/>
      <c r="K89" s="47"/>
      <c r="L89" s="48"/>
      <c r="M89" s="47"/>
      <c r="N89" s="47"/>
      <c r="O89" s="47"/>
      <c r="P89" s="50"/>
      <c r="Q89" s="51"/>
      <c r="R89" s="52"/>
      <c r="S89" s="50"/>
      <c r="T89" s="50"/>
      <c r="U89" s="47"/>
    </row>
    <row r="90" spans="1:21" ht="18" customHeight="1" x14ac:dyDescent="0.25">
      <c r="A90" s="45"/>
      <c r="B90" s="46"/>
      <c r="C90" s="46"/>
      <c r="D90" s="46"/>
      <c r="E90" s="46"/>
      <c r="F90" s="47"/>
      <c r="G90" s="47"/>
      <c r="H90" s="47"/>
      <c r="I90" s="47"/>
      <c r="J90" s="48"/>
      <c r="K90" s="47"/>
      <c r="L90" s="48"/>
      <c r="M90" s="47"/>
      <c r="N90" s="47"/>
      <c r="O90" s="47"/>
      <c r="P90" s="50"/>
      <c r="Q90" s="51"/>
      <c r="R90" s="52"/>
      <c r="S90" s="50"/>
      <c r="T90" s="50"/>
      <c r="U90" s="47"/>
    </row>
    <row r="91" spans="1:21" ht="18" customHeight="1" x14ac:dyDescent="0.25">
      <c r="A91" s="45"/>
      <c r="B91" s="46"/>
      <c r="C91" s="46"/>
      <c r="D91" s="46"/>
      <c r="E91" s="46"/>
      <c r="F91" s="47"/>
      <c r="G91" s="47"/>
      <c r="H91" s="47"/>
      <c r="I91" s="47"/>
      <c r="J91" s="48"/>
      <c r="K91" s="47"/>
      <c r="L91" s="48"/>
      <c r="M91" s="47"/>
      <c r="N91" s="47"/>
      <c r="O91" s="47"/>
      <c r="P91" s="50"/>
      <c r="Q91" s="51"/>
      <c r="R91" s="52"/>
      <c r="S91" s="50"/>
      <c r="T91" s="50"/>
      <c r="U91" s="47"/>
    </row>
    <row r="92" spans="1:21" ht="18" customHeight="1" x14ac:dyDescent="0.25">
      <c r="A92" s="45"/>
      <c r="B92" s="46"/>
      <c r="C92" s="46"/>
      <c r="D92" s="46"/>
      <c r="E92" s="46"/>
      <c r="F92" s="47"/>
      <c r="G92" s="47"/>
      <c r="H92" s="47"/>
      <c r="I92" s="47"/>
      <c r="J92" s="48"/>
      <c r="K92" s="47"/>
      <c r="L92" s="48"/>
      <c r="M92" s="47"/>
      <c r="N92" s="47"/>
      <c r="O92" s="47"/>
      <c r="P92" s="50"/>
      <c r="Q92" s="51"/>
      <c r="R92" s="52"/>
      <c r="S92" s="50"/>
      <c r="T92" s="50"/>
      <c r="U92" s="47"/>
    </row>
    <row r="93" spans="1:21" ht="18" customHeight="1" x14ac:dyDescent="0.25">
      <c r="A93" s="45"/>
      <c r="B93" s="46"/>
      <c r="C93" s="46"/>
      <c r="D93" s="46"/>
      <c r="E93" s="46"/>
      <c r="F93" s="47"/>
      <c r="G93" s="47"/>
      <c r="H93" s="47"/>
      <c r="I93" s="47"/>
      <c r="J93" s="48"/>
      <c r="K93" s="47"/>
      <c r="L93" s="48"/>
      <c r="M93" s="47"/>
      <c r="N93" s="47"/>
      <c r="O93" s="47"/>
      <c r="P93" s="50"/>
      <c r="Q93" s="51"/>
      <c r="R93" s="52"/>
      <c r="S93" s="50"/>
      <c r="T93" s="50"/>
      <c r="U93" s="47"/>
    </row>
    <row r="94" spans="1:21" ht="18" customHeight="1" x14ac:dyDescent="0.25">
      <c r="A94" s="45"/>
      <c r="B94" s="46"/>
      <c r="C94" s="46"/>
      <c r="D94" s="46"/>
      <c r="E94" s="46"/>
      <c r="F94" s="47"/>
      <c r="G94" s="47"/>
      <c r="H94" s="47"/>
      <c r="I94" s="47"/>
      <c r="J94" s="48"/>
      <c r="K94" s="47"/>
      <c r="L94" s="48"/>
      <c r="M94" s="47"/>
      <c r="N94" s="47"/>
      <c r="O94" s="47"/>
      <c r="P94" s="50"/>
      <c r="Q94" s="51"/>
      <c r="R94" s="52"/>
      <c r="S94" s="50"/>
      <c r="T94" s="50"/>
      <c r="U94" s="47"/>
    </row>
    <row r="95" spans="1:21" ht="18" customHeight="1" x14ac:dyDescent="0.25">
      <c r="A95" s="45"/>
      <c r="B95" s="46"/>
      <c r="C95" s="46"/>
      <c r="D95" s="46"/>
      <c r="E95" s="46"/>
      <c r="F95" s="47"/>
      <c r="G95" s="47"/>
      <c r="H95" s="47"/>
      <c r="I95" s="47"/>
      <c r="J95" s="48"/>
      <c r="K95" s="47"/>
      <c r="L95" s="48"/>
      <c r="M95" s="47"/>
      <c r="N95" s="47"/>
      <c r="O95" s="47"/>
      <c r="P95" s="50"/>
      <c r="Q95" s="51"/>
      <c r="R95" s="52"/>
      <c r="S95" s="50"/>
      <c r="T95" s="50"/>
      <c r="U95" s="47"/>
    </row>
    <row r="96" spans="1:21" ht="18" customHeight="1" x14ac:dyDescent="0.25">
      <c r="A96" s="45"/>
      <c r="B96" s="46"/>
      <c r="C96" s="46"/>
      <c r="D96" s="46"/>
      <c r="E96" s="46"/>
      <c r="F96" s="47"/>
      <c r="G96" s="47"/>
      <c r="H96" s="47"/>
      <c r="I96" s="47"/>
      <c r="J96" s="48"/>
      <c r="K96" s="47"/>
      <c r="L96" s="48"/>
      <c r="M96" s="47"/>
      <c r="N96" s="47"/>
      <c r="O96" s="47"/>
      <c r="P96" s="50"/>
      <c r="Q96" s="51"/>
      <c r="R96" s="52"/>
      <c r="S96" s="50"/>
      <c r="T96" s="50"/>
      <c r="U96" s="47"/>
    </row>
    <row r="97" spans="1:21" ht="18" customHeight="1" x14ac:dyDescent="0.25">
      <c r="A97" s="45"/>
      <c r="B97" s="46"/>
      <c r="C97" s="46"/>
      <c r="D97" s="46"/>
      <c r="E97" s="46"/>
      <c r="F97" s="47"/>
      <c r="G97" s="47"/>
      <c r="H97" s="47"/>
      <c r="I97" s="47"/>
      <c r="J97" s="48"/>
      <c r="K97" s="47"/>
      <c r="L97" s="48"/>
      <c r="M97" s="47"/>
      <c r="N97" s="47"/>
      <c r="O97" s="47"/>
      <c r="P97" s="50"/>
      <c r="Q97" s="51"/>
      <c r="R97" s="52"/>
      <c r="S97" s="50"/>
      <c r="T97" s="50"/>
      <c r="U97" s="47"/>
    </row>
    <row r="98" spans="1:21" ht="18" customHeight="1" x14ac:dyDescent="0.25">
      <c r="A98" s="45"/>
      <c r="B98" s="46"/>
      <c r="C98" s="46"/>
      <c r="D98" s="46"/>
      <c r="E98" s="46"/>
      <c r="F98" s="47"/>
      <c r="G98" s="47"/>
      <c r="H98" s="47"/>
      <c r="I98" s="53"/>
      <c r="J98" s="54"/>
      <c r="K98" s="53"/>
      <c r="L98" s="48"/>
      <c r="M98" s="47"/>
      <c r="N98" s="47"/>
      <c r="O98" s="47"/>
      <c r="P98" s="50"/>
      <c r="Q98" s="51"/>
      <c r="R98" s="52"/>
      <c r="S98" s="50"/>
      <c r="T98" s="50"/>
      <c r="U98" s="47"/>
    </row>
    <row r="99" spans="1:21" ht="18" customHeight="1" x14ac:dyDescent="0.25">
      <c r="A99" s="45"/>
      <c r="B99" s="46"/>
      <c r="C99" s="46"/>
      <c r="D99" s="46"/>
      <c r="E99" s="46"/>
      <c r="F99" s="47"/>
      <c r="G99" s="47"/>
      <c r="H99" s="47"/>
      <c r="I99" s="53"/>
      <c r="J99" s="54"/>
      <c r="K99" s="53"/>
      <c r="L99" s="48"/>
      <c r="M99" s="47"/>
      <c r="N99" s="47"/>
      <c r="O99" s="47"/>
      <c r="P99" s="50"/>
      <c r="Q99" s="51"/>
      <c r="R99" s="52"/>
      <c r="S99" s="50"/>
      <c r="T99" s="50"/>
      <c r="U99" s="47"/>
    </row>
    <row r="100" spans="1:21" ht="18" customHeight="1" x14ac:dyDescent="0.25">
      <c r="A100" s="45"/>
      <c r="B100" s="46"/>
      <c r="C100" s="46"/>
      <c r="D100" s="46"/>
      <c r="E100" s="46"/>
      <c r="F100" s="47"/>
      <c r="G100" s="47"/>
      <c r="H100" s="47"/>
      <c r="I100" s="53"/>
      <c r="J100" s="54"/>
      <c r="K100" s="53"/>
      <c r="L100" s="48"/>
      <c r="M100" s="47"/>
      <c r="N100" s="47"/>
      <c r="O100" s="47"/>
      <c r="P100" s="50"/>
      <c r="Q100" s="51"/>
      <c r="R100" s="52"/>
      <c r="S100" s="50"/>
      <c r="T100" s="50"/>
      <c r="U100" s="47"/>
    </row>
    <row r="101" spans="1:21" ht="18" customHeight="1" x14ac:dyDescent="0.25">
      <c r="A101" s="45"/>
      <c r="B101" s="46"/>
      <c r="C101" s="46"/>
      <c r="D101" s="46"/>
      <c r="E101" s="46"/>
      <c r="F101" s="47"/>
      <c r="G101" s="47"/>
      <c r="H101" s="47"/>
      <c r="I101" s="53"/>
      <c r="J101" s="54"/>
      <c r="K101" s="53"/>
      <c r="L101" s="48"/>
      <c r="M101" s="47"/>
      <c r="N101" s="47"/>
      <c r="O101" s="47"/>
      <c r="P101" s="50"/>
      <c r="Q101" s="51"/>
      <c r="R101" s="52"/>
      <c r="S101" s="50"/>
      <c r="T101" s="50"/>
      <c r="U101" s="47"/>
    </row>
    <row r="102" spans="1:21" ht="18" customHeight="1" x14ac:dyDescent="0.25">
      <c r="A102" s="45"/>
      <c r="B102" s="46"/>
      <c r="C102" s="46"/>
      <c r="D102" s="46"/>
      <c r="E102" s="46"/>
      <c r="F102" s="47"/>
      <c r="G102" s="47"/>
      <c r="H102" s="47"/>
      <c r="I102" s="53"/>
      <c r="J102" s="54"/>
      <c r="K102" s="53"/>
      <c r="L102" s="48"/>
      <c r="M102" s="47"/>
      <c r="N102" s="47"/>
      <c r="O102" s="47"/>
      <c r="P102" s="50"/>
      <c r="Q102" s="51"/>
      <c r="R102" s="52"/>
      <c r="S102" s="50"/>
      <c r="T102" s="50"/>
      <c r="U102" s="47"/>
    </row>
    <row r="103" spans="1:21" ht="18" customHeight="1" x14ac:dyDescent="0.25">
      <c r="A103" s="45"/>
      <c r="B103" s="46"/>
      <c r="C103" s="46"/>
      <c r="D103" s="46"/>
      <c r="E103" s="46"/>
      <c r="F103" s="47"/>
      <c r="G103" s="47"/>
      <c r="H103" s="47"/>
      <c r="I103" s="53"/>
      <c r="J103" s="54"/>
      <c r="K103" s="53"/>
      <c r="L103" s="48"/>
      <c r="M103" s="47"/>
      <c r="N103" s="47"/>
      <c r="O103" s="47"/>
      <c r="P103" s="50"/>
      <c r="Q103" s="51"/>
      <c r="R103" s="52"/>
      <c r="S103" s="50"/>
      <c r="T103" s="50"/>
      <c r="U103" s="47"/>
    </row>
    <row r="104" spans="1:21" ht="18" customHeight="1" x14ac:dyDescent="0.25">
      <c r="A104" s="45"/>
      <c r="B104" s="46"/>
      <c r="C104" s="46"/>
      <c r="D104" s="46"/>
      <c r="E104" s="46"/>
      <c r="F104" s="47"/>
      <c r="G104" s="47"/>
      <c r="H104" s="47"/>
      <c r="I104" s="53"/>
      <c r="J104" s="54"/>
      <c r="K104" s="53"/>
      <c r="L104" s="48"/>
      <c r="M104" s="47"/>
      <c r="N104" s="47"/>
      <c r="O104" s="47"/>
      <c r="P104" s="50"/>
      <c r="Q104" s="51"/>
      <c r="R104" s="52"/>
      <c r="S104" s="50"/>
      <c r="T104" s="50"/>
      <c r="U104" s="47"/>
    </row>
    <row r="105" spans="1:21" ht="18" customHeight="1" x14ac:dyDescent="0.25">
      <c r="A105" s="45"/>
      <c r="B105" s="46"/>
      <c r="C105" s="46"/>
      <c r="D105" s="46"/>
      <c r="E105" s="46"/>
      <c r="F105" s="47"/>
      <c r="G105" s="47"/>
      <c r="H105" s="47"/>
      <c r="I105" s="53"/>
      <c r="J105" s="54"/>
      <c r="K105" s="53"/>
      <c r="L105" s="48"/>
      <c r="M105" s="47"/>
      <c r="N105" s="47"/>
      <c r="O105" s="47"/>
      <c r="P105" s="50"/>
      <c r="Q105" s="51"/>
      <c r="R105" s="52"/>
      <c r="S105" s="50"/>
      <c r="T105" s="50"/>
      <c r="U105" s="47"/>
    </row>
    <row r="106" spans="1:21" ht="18" customHeight="1" x14ac:dyDescent="0.25">
      <c r="A106" s="45"/>
      <c r="B106" s="46"/>
      <c r="C106" s="46"/>
      <c r="D106" s="46"/>
      <c r="E106" s="46"/>
      <c r="F106" s="47"/>
      <c r="G106" s="47"/>
      <c r="H106" s="47"/>
      <c r="I106" s="53"/>
      <c r="J106" s="54"/>
      <c r="K106" s="53"/>
      <c r="L106" s="48"/>
      <c r="M106" s="47"/>
      <c r="N106" s="47"/>
      <c r="O106" s="47"/>
      <c r="P106" s="50"/>
      <c r="Q106" s="51"/>
      <c r="R106" s="52"/>
      <c r="S106" s="50"/>
      <c r="T106" s="50"/>
      <c r="U106" s="47"/>
    </row>
    <row r="107" spans="1:21" ht="18" customHeight="1" x14ac:dyDescent="0.25">
      <c r="A107" s="45"/>
      <c r="B107" s="46"/>
      <c r="C107" s="46"/>
      <c r="D107" s="46"/>
      <c r="E107" s="46"/>
      <c r="F107" s="47"/>
      <c r="G107" s="47"/>
      <c r="H107" s="47"/>
      <c r="I107" s="53"/>
      <c r="J107" s="54"/>
      <c r="K107" s="53"/>
      <c r="L107" s="48"/>
      <c r="M107" s="47"/>
      <c r="N107" s="47"/>
      <c r="O107" s="47"/>
      <c r="P107" s="50"/>
      <c r="Q107" s="51"/>
      <c r="R107" s="52"/>
      <c r="S107" s="50"/>
      <c r="T107" s="50"/>
      <c r="U107" s="47"/>
    </row>
    <row r="108" spans="1:21" ht="18" customHeight="1" x14ac:dyDescent="0.25">
      <c r="A108" s="45"/>
      <c r="B108" s="46"/>
      <c r="C108" s="46"/>
      <c r="D108" s="46"/>
      <c r="E108" s="46"/>
      <c r="F108" s="47"/>
      <c r="G108" s="47"/>
      <c r="H108" s="47"/>
      <c r="I108" s="53"/>
      <c r="J108" s="54"/>
      <c r="K108" s="53"/>
      <c r="L108" s="48"/>
      <c r="M108" s="47"/>
      <c r="N108" s="47"/>
      <c r="O108" s="47"/>
      <c r="P108" s="50"/>
      <c r="Q108" s="51"/>
      <c r="R108" s="52"/>
      <c r="S108" s="50"/>
      <c r="T108" s="50"/>
      <c r="U108" s="47"/>
    </row>
    <row r="109" spans="1:21" ht="18" customHeight="1" x14ac:dyDescent="0.25">
      <c r="A109" s="45"/>
      <c r="B109" s="46"/>
      <c r="C109" s="46"/>
      <c r="D109" s="46"/>
      <c r="E109" s="46"/>
      <c r="F109" s="47"/>
      <c r="G109" s="47"/>
      <c r="H109" s="47"/>
      <c r="I109" s="53"/>
      <c r="J109" s="54"/>
      <c r="K109" s="53"/>
      <c r="L109" s="48"/>
      <c r="M109" s="47"/>
      <c r="N109" s="47"/>
      <c r="O109" s="47"/>
      <c r="P109" s="50"/>
      <c r="Q109" s="51"/>
      <c r="R109" s="52"/>
      <c r="S109" s="50"/>
      <c r="T109" s="50"/>
      <c r="U109" s="47"/>
    </row>
    <row r="110" spans="1:21" ht="18" customHeight="1" x14ac:dyDescent="0.25">
      <c r="A110" s="45"/>
      <c r="B110" s="46"/>
      <c r="C110" s="46"/>
      <c r="D110" s="46"/>
      <c r="E110" s="46"/>
      <c r="F110" s="47"/>
      <c r="G110" s="47"/>
      <c r="H110" s="47"/>
      <c r="I110" s="53"/>
      <c r="J110" s="54"/>
      <c r="K110" s="53"/>
      <c r="L110" s="48"/>
      <c r="M110" s="47"/>
      <c r="N110" s="47"/>
      <c r="O110" s="47"/>
      <c r="P110" s="50"/>
      <c r="Q110" s="51"/>
      <c r="R110" s="52"/>
      <c r="S110" s="50"/>
      <c r="T110" s="50"/>
      <c r="U110" s="47"/>
    </row>
    <row r="111" spans="1:21" ht="18" customHeight="1" x14ac:dyDescent="0.25">
      <c r="A111" s="45"/>
      <c r="B111" s="46"/>
      <c r="C111" s="46"/>
      <c r="D111" s="46"/>
      <c r="E111" s="46"/>
      <c r="F111" s="47"/>
      <c r="G111" s="47"/>
      <c r="H111" s="47"/>
      <c r="I111" s="53"/>
      <c r="J111" s="54"/>
      <c r="K111" s="53"/>
      <c r="L111" s="48"/>
      <c r="M111" s="47"/>
      <c r="N111" s="47"/>
      <c r="O111" s="47"/>
      <c r="P111" s="50"/>
      <c r="Q111" s="51"/>
      <c r="R111" s="52"/>
      <c r="S111" s="50"/>
      <c r="T111" s="50"/>
      <c r="U111" s="47"/>
    </row>
    <row r="112" spans="1:21" ht="18" customHeight="1" x14ac:dyDescent="0.25">
      <c r="A112" s="45"/>
      <c r="B112" s="46"/>
      <c r="C112" s="46"/>
      <c r="D112" s="46"/>
      <c r="E112" s="46"/>
      <c r="F112" s="47"/>
      <c r="G112" s="47"/>
      <c r="H112" s="47"/>
      <c r="I112" s="53"/>
      <c r="J112" s="54"/>
      <c r="K112" s="53"/>
      <c r="L112" s="48"/>
      <c r="M112" s="47"/>
      <c r="N112" s="47"/>
      <c r="O112" s="47"/>
      <c r="P112" s="50"/>
      <c r="Q112" s="51"/>
      <c r="R112" s="52"/>
      <c r="S112" s="50"/>
      <c r="T112" s="50"/>
      <c r="U112" s="47"/>
    </row>
    <row r="113" spans="1:21" ht="18" customHeight="1" x14ac:dyDescent="0.25">
      <c r="A113" s="45"/>
      <c r="B113" s="46"/>
      <c r="C113" s="46"/>
      <c r="D113" s="46"/>
      <c r="E113" s="46"/>
      <c r="F113" s="47"/>
      <c r="G113" s="47"/>
      <c r="H113" s="47"/>
      <c r="I113" s="53"/>
      <c r="J113" s="54"/>
      <c r="K113" s="53"/>
      <c r="L113" s="48"/>
      <c r="M113" s="47"/>
      <c r="N113" s="47"/>
      <c r="O113" s="47"/>
      <c r="P113" s="50"/>
      <c r="Q113" s="51"/>
      <c r="R113" s="52"/>
      <c r="S113" s="50"/>
      <c r="T113" s="50"/>
      <c r="U113" s="47"/>
    </row>
    <row r="114" spans="1:21" ht="18" customHeight="1" x14ac:dyDescent="0.25">
      <c r="A114" s="45"/>
      <c r="B114" s="46"/>
      <c r="C114" s="46"/>
      <c r="D114" s="46"/>
      <c r="E114" s="46"/>
      <c r="F114" s="47"/>
      <c r="G114" s="47"/>
      <c r="H114" s="47"/>
      <c r="I114" s="53"/>
      <c r="J114" s="54"/>
      <c r="K114" s="53"/>
      <c r="L114" s="48"/>
      <c r="M114" s="47"/>
      <c r="N114" s="47"/>
      <c r="O114" s="47"/>
      <c r="P114" s="50"/>
      <c r="Q114" s="51"/>
      <c r="R114" s="52"/>
      <c r="S114" s="50"/>
      <c r="T114" s="50"/>
      <c r="U114" s="47"/>
    </row>
    <row r="115" spans="1:21" ht="18" customHeight="1" x14ac:dyDescent="0.25">
      <c r="A115" s="45"/>
      <c r="B115" s="46"/>
      <c r="C115" s="46"/>
      <c r="D115" s="46"/>
      <c r="E115" s="46"/>
      <c r="F115" s="47"/>
      <c r="G115" s="47"/>
      <c r="H115" s="47"/>
      <c r="I115" s="53"/>
      <c r="J115" s="54"/>
      <c r="K115" s="53"/>
      <c r="L115" s="48"/>
      <c r="M115" s="47"/>
      <c r="N115" s="47"/>
      <c r="O115" s="47"/>
      <c r="P115" s="50"/>
      <c r="Q115" s="51"/>
      <c r="R115" s="52"/>
      <c r="S115" s="50"/>
      <c r="T115" s="50"/>
      <c r="U115" s="47"/>
    </row>
    <row r="116" spans="1:21" ht="18" customHeight="1" x14ac:dyDescent="0.25">
      <c r="A116" s="45"/>
      <c r="B116" s="46"/>
      <c r="C116" s="46"/>
      <c r="D116" s="46"/>
      <c r="E116" s="46"/>
      <c r="F116" s="47"/>
      <c r="G116" s="47"/>
      <c r="H116" s="47"/>
      <c r="I116" s="53"/>
      <c r="J116" s="54"/>
      <c r="K116" s="53"/>
      <c r="L116" s="48"/>
      <c r="M116" s="47"/>
      <c r="N116" s="47"/>
      <c r="O116" s="47"/>
      <c r="P116" s="50"/>
      <c r="Q116" s="51"/>
      <c r="R116" s="52"/>
      <c r="S116" s="50"/>
      <c r="T116" s="50"/>
      <c r="U116" s="47"/>
    </row>
    <row r="117" spans="1:21" ht="18" customHeight="1" x14ac:dyDescent="0.25">
      <c r="A117" s="45"/>
      <c r="B117" s="46"/>
      <c r="C117" s="46"/>
      <c r="D117" s="46"/>
      <c r="E117" s="46"/>
      <c r="F117" s="47"/>
      <c r="G117" s="47"/>
      <c r="H117" s="47"/>
      <c r="I117" s="53"/>
      <c r="J117" s="54"/>
      <c r="K117" s="53"/>
      <c r="L117" s="48"/>
      <c r="M117" s="47"/>
      <c r="N117" s="47"/>
      <c r="O117" s="47"/>
      <c r="P117" s="50"/>
      <c r="Q117" s="51"/>
      <c r="R117" s="52"/>
      <c r="S117" s="50"/>
      <c r="T117" s="50"/>
      <c r="U117" s="47"/>
    </row>
    <row r="118" spans="1:21" ht="18" customHeight="1" x14ac:dyDescent="0.25">
      <c r="A118" s="45"/>
      <c r="B118" s="46"/>
      <c r="C118" s="46"/>
      <c r="D118" s="46"/>
      <c r="E118" s="46"/>
      <c r="F118" s="47"/>
      <c r="G118" s="47"/>
      <c r="H118" s="47"/>
      <c r="I118" s="53"/>
      <c r="J118" s="54"/>
      <c r="K118" s="53"/>
      <c r="L118" s="48"/>
      <c r="M118" s="47"/>
      <c r="N118" s="47"/>
      <c r="O118" s="47"/>
      <c r="P118" s="50"/>
      <c r="Q118" s="51"/>
      <c r="R118" s="52"/>
      <c r="S118" s="50"/>
      <c r="T118" s="50"/>
      <c r="U118" s="47"/>
    </row>
    <row r="119" spans="1:21" ht="18" customHeight="1" x14ac:dyDescent="0.25">
      <c r="A119" s="45"/>
      <c r="B119" s="46"/>
      <c r="C119" s="46"/>
      <c r="D119" s="46"/>
      <c r="E119" s="46"/>
      <c r="F119" s="47"/>
      <c r="G119" s="47"/>
      <c r="H119" s="47"/>
      <c r="I119" s="53"/>
      <c r="J119" s="54"/>
      <c r="K119" s="53"/>
      <c r="L119" s="48"/>
      <c r="M119" s="47"/>
      <c r="N119" s="47"/>
      <c r="O119" s="47"/>
      <c r="P119" s="50"/>
      <c r="Q119" s="51"/>
      <c r="R119" s="52"/>
      <c r="S119" s="50"/>
      <c r="T119" s="50"/>
      <c r="U119" s="47"/>
    </row>
    <row r="120" spans="1:21" ht="18" customHeight="1" x14ac:dyDescent="0.25">
      <c r="A120" s="45"/>
      <c r="B120" s="46"/>
      <c r="C120" s="46"/>
      <c r="D120" s="46"/>
      <c r="E120" s="46"/>
      <c r="F120" s="47"/>
      <c r="G120" s="47"/>
      <c r="H120" s="47"/>
      <c r="I120" s="53"/>
      <c r="J120" s="54"/>
      <c r="K120" s="53"/>
      <c r="L120" s="48"/>
      <c r="M120" s="47"/>
      <c r="N120" s="47"/>
      <c r="O120" s="47"/>
      <c r="P120" s="50"/>
      <c r="Q120" s="51"/>
      <c r="R120" s="52"/>
      <c r="S120" s="50"/>
      <c r="T120" s="50"/>
      <c r="U120" s="47"/>
    </row>
    <row r="121" spans="1:21" ht="18" customHeight="1" x14ac:dyDescent="0.25">
      <c r="A121" s="45"/>
      <c r="B121" s="46"/>
      <c r="C121" s="46"/>
      <c r="D121" s="46"/>
      <c r="E121" s="46"/>
      <c r="F121" s="47"/>
      <c r="G121" s="47"/>
      <c r="H121" s="47"/>
      <c r="I121" s="53"/>
      <c r="J121" s="54"/>
      <c r="K121" s="53"/>
      <c r="L121" s="48"/>
      <c r="M121" s="47"/>
      <c r="N121" s="47"/>
      <c r="O121" s="47"/>
      <c r="P121" s="50"/>
      <c r="Q121" s="51"/>
      <c r="R121" s="52"/>
      <c r="S121" s="50"/>
      <c r="T121" s="50"/>
      <c r="U121" s="47"/>
    </row>
    <row r="122" spans="1:21" ht="18" customHeight="1" x14ac:dyDescent="0.25">
      <c r="A122" s="45"/>
      <c r="B122" s="46"/>
      <c r="C122" s="46"/>
      <c r="D122" s="46"/>
      <c r="E122" s="46"/>
      <c r="F122" s="47"/>
      <c r="G122" s="47"/>
      <c r="H122" s="47"/>
      <c r="I122" s="53"/>
      <c r="J122" s="54"/>
      <c r="K122" s="53"/>
      <c r="L122" s="48"/>
      <c r="M122" s="47"/>
      <c r="N122" s="47"/>
      <c r="O122" s="47"/>
      <c r="P122" s="50"/>
      <c r="Q122" s="51"/>
      <c r="R122" s="52"/>
      <c r="S122" s="50"/>
      <c r="T122" s="50"/>
      <c r="U122" s="47"/>
    </row>
    <row r="123" spans="1:21" ht="18" customHeight="1" x14ac:dyDescent="0.25">
      <c r="A123" s="45"/>
      <c r="B123" s="46"/>
      <c r="C123" s="46"/>
      <c r="D123" s="46"/>
      <c r="E123" s="46"/>
      <c r="F123" s="47"/>
      <c r="G123" s="47"/>
      <c r="H123" s="47"/>
      <c r="I123" s="53"/>
      <c r="J123" s="54"/>
      <c r="K123" s="53"/>
      <c r="L123" s="48"/>
      <c r="M123" s="47"/>
      <c r="N123" s="47"/>
      <c r="O123" s="47"/>
      <c r="P123" s="50"/>
      <c r="Q123" s="51"/>
      <c r="R123" s="52"/>
      <c r="S123" s="50"/>
      <c r="T123" s="50"/>
      <c r="U123" s="47"/>
    </row>
    <row r="124" spans="1:21" ht="18" customHeight="1" x14ac:dyDescent="0.25">
      <c r="A124" s="45"/>
      <c r="B124" s="46"/>
      <c r="C124" s="46"/>
      <c r="D124" s="46"/>
      <c r="E124" s="46"/>
      <c r="F124" s="47"/>
      <c r="G124" s="47"/>
      <c r="H124" s="47"/>
      <c r="I124" s="53"/>
      <c r="J124" s="54"/>
      <c r="K124" s="53"/>
      <c r="L124" s="48"/>
      <c r="M124" s="47"/>
      <c r="N124" s="47"/>
      <c r="O124" s="47"/>
      <c r="P124" s="50"/>
      <c r="Q124" s="51"/>
      <c r="R124" s="52"/>
      <c r="S124" s="50"/>
      <c r="T124" s="50"/>
      <c r="U124" s="47"/>
    </row>
    <row r="125" spans="1:21" ht="18" customHeight="1" x14ac:dyDescent="0.25">
      <c r="A125" s="45"/>
      <c r="B125" s="46"/>
      <c r="C125" s="46"/>
      <c r="D125" s="46"/>
      <c r="E125" s="46"/>
      <c r="F125" s="47"/>
      <c r="G125" s="47"/>
      <c r="H125" s="47"/>
      <c r="I125" s="53"/>
      <c r="J125" s="54"/>
      <c r="K125" s="53"/>
      <c r="L125" s="48"/>
      <c r="M125" s="47"/>
      <c r="N125" s="47"/>
      <c r="O125" s="47"/>
      <c r="P125" s="50"/>
      <c r="Q125" s="51"/>
      <c r="R125" s="52"/>
      <c r="S125" s="50"/>
      <c r="T125" s="50"/>
      <c r="U125" s="47"/>
    </row>
    <row r="126" spans="1:21" ht="18" customHeight="1" x14ac:dyDescent="0.25">
      <c r="A126" s="45"/>
      <c r="B126" s="46"/>
      <c r="C126" s="46"/>
      <c r="D126" s="46"/>
      <c r="E126" s="46"/>
      <c r="F126" s="47"/>
      <c r="G126" s="47"/>
      <c r="H126" s="47"/>
      <c r="I126" s="53"/>
      <c r="J126" s="54"/>
      <c r="K126" s="53"/>
      <c r="L126" s="54"/>
      <c r="M126" s="47"/>
      <c r="N126" s="47"/>
      <c r="O126" s="47"/>
      <c r="P126" s="50"/>
      <c r="Q126" s="51"/>
      <c r="R126" s="52"/>
      <c r="S126" s="50"/>
      <c r="T126" s="50"/>
      <c r="U126" s="47"/>
    </row>
    <row r="127" spans="1:21" ht="18" customHeight="1" x14ac:dyDescent="0.25">
      <c r="A127" s="45"/>
      <c r="B127" s="46"/>
      <c r="C127" s="46"/>
      <c r="D127" s="46"/>
      <c r="E127" s="46"/>
      <c r="F127" s="47"/>
      <c r="G127" s="47"/>
      <c r="H127" s="47"/>
      <c r="I127" s="53"/>
      <c r="J127" s="54"/>
      <c r="K127" s="53"/>
      <c r="L127" s="48"/>
      <c r="M127" s="47"/>
      <c r="N127" s="47"/>
      <c r="O127" s="47"/>
      <c r="P127" s="50"/>
      <c r="Q127" s="51"/>
      <c r="R127" s="52"/>
      <c r="S127" s="50"/>
      <c r="T127" s="50"/>
      <c r="U127" s="47"/>
    </row>
    <row r="128" spans="1:21" ht="18" customHeight="1" x14ac:dyDescent="0.25">
      <c r="A128" s="45"/>
      <c r="B128" s="46"/>
      <c r="C128" s="46"/>
      <c r="D128" s="46"/>
      <c r="E128" s="46"/>
      <c r="F128" s="47"/>
      <c r="G128" s="47"/>
      <c r="H128" s="47"/>
      <c r="I128" s="53"/>
      <c r="J128" s="54"/>
      <c r="K128" s="53"/>
      <c r="L128" s="48"/>
      <c r="M128" s="47"/>
      <c r="N128" s="47"/>
      <c r="O128" s="47"/>
      <c r="P128" s="50"/>
      <c r="Q128" s="51"/>
      <c r="R128" s="52"/>
      <c r="S128" s="50"/>
      <c r="T128" s="50"/>
      <c r="U128" s="47"/>
    </row>
    <row r="129" spans="1:21" ht="18" customHeight="1" x14ac:dyDescent="0.25">
      <c r="A129" s="45"/>
      <c r="B129" s="46"/>
      <c r="C129" s="46"/>
      <c r="D129" s="46"/>
      <c r="E129" s="46"/>
      <c r="F129" s="47"/>
      <c r="G129" s="47"/>
      <c r="H129" s="47"/>
      <c r="I129" s="53"/>
      <c r="J129" s="54"/>
      <c r="K129" s="53"/>
      <c r="L129" s="48"/>
      <c r="M129" s="47"/>
      <c r="N129" s="47"/>
      <c r="O129" s="47"/>
      <c r="P129" s="50"/>
      <c r="Q129" s="51"/>
      <c r="R129" s="52"/>
      <c r="S129" s="50"/>
      <c r="T129" s="50"/>
      <c r="U129" s="47"/>
    </row>
    <row r="130" spans="1:21" ht="18" customHeight="1" x14ac:dyDescent="0.25">
      <c r="A130" s="45"/>
      <c r="B130" s="46"/>
      <c r="C130" s="46"/>
      <c r="D130" s="46"/>
      <c r="E130" s="46"/>
      <c r="F130" s="47"/>
      <c r="G130" s="47"/>
      <c r="H130" s="47"/>
      <c r="I130" s="53"/>
      <c r="J130" s="54"/>
      <c r="K130" s="53"/>
      <c r="L130" s="48"/>
      <c r="M130" s="47"/>
      <c r="N130" s="47"/>
      <c r="O130" s="47"/>
      <c r="P130" s="50"/>
      <c r="Q130" s="51"/>
      <c r="R130" s="52"/>
      <c r="S130" s="50"/>
      <c r="T130" s="50"/>
      <c r="U130" s="47"/>
    </row>
    <row r="131" spans="1:21" ht="18" customHeight="1" x14ac:dyDescent="0.25">
      <c r="A131" s="45"/>
      <c r="B131" s="46"/>
      <c r="C131" s="46"/>
      <c r="D131" s="46"/>
      <c r="E131" s="46"/>
      <c r="F131" s="47"/>
      <c r="G131" s="47"/>
      <c r="H131" s="47"/>
      <c r="I131" s="53"/>
      <c r="J131" s="54"/>
      <c r="K131" s="53"/>
      <c r="L131" s="48"/>
      <c r="M131" s="47"/>
      <c r="N131" s="47"/>
      <c r="O131" s="47"/>
      <c r="P131" s="50"/>
      <c r="Q131" s="51"/>
      <c r="R131" s="52"/>
      <c r="S131" s="50"/>
      <c r="T131" s="50"/>
      <c r="U131" s="47"/>
    </row>
    <row r="132" spans="1:21" ht="18" customHeight="1" x14ac:dyDescent="0.25">
      <c r="A132" s="45"/>
      <c r="B132" s="46"/>
      <c r="C132" s="46"/>
      <c r="D132" s="46"/>
      <c r="E132" s="46"/>
      <c r="F132" s="47"/>
      <c r="G132" s="47"/>
      <c r="H132" s="47"/>
      <c r="I132" s="53"/>
      <c r="J132" s="54"/>
      <c r="K132" s="53"/>
      <c r="L132" s="48"/>
      <c r="M132" s="47"/>
      <c r="N132" s="47"/>
      <c r="O132" s="47"/>
      <c r="P132" s="50"/>
      <c r="Q132" s="51"/>
      <c r="R132" s="52"/>
      <c r="S132" s="50"/>
      <c r="T132" s="50"/>
      <c r="U132" s="47"/>
    </row>
    <row r="133" spans="1:21" ht="18" customHeight="1" x14ac:dyDescent="0.25">
      <c r="A133" s="45"/>
      <c r="B133" s="46"/>
      <c r="C133" s="46"/>
      <c r="D133" s="46"/>
      <c r="E133" s="46"/>
      <c r="F133" s="47"/>
      <c r="G133" s="47"/>
      <c r="H133" s="47"/>
      <c r="I133" s="53"/>
      <c r="J133" s="54"/>
      <c r="K133" s="53"/>
      <c r="L133" s="48"/>
      <c r="M133" s="47"/>
      <c r="N133" s="47"/>
      <c r="O133" s="47"/>
      <c r="P133" s="50"/>
      <c r="Q133" s="51"/>
      <c r="R133" s="52"/>
      <c r="S133" s="50"/>
      <c r="T133" s="50"/>
      <c r="U133" s="47"/>
    </row>
    <row r="134" spans="1:21" ht="18" customHeight="1" x14ac:dyDescent="0.25">
      <c r="A134" s="45"/>
      <c r="B134" s="46"/>
      <c r="C134" s="46"/>
      <c r="D134" s="46"/>
      <c r="E134" s="46"/>
      <c r="F134" s="47"/>
      <c r="G134" s="47"/>
      <c r="H134" s="47"/>
      <c r="I134" s="53"/>
      <c r="J134" s="54"/>
      <c r="K134" s="53"/>
      <c r="L134" s="48"/>
      <c r="M134" s="47"/>
      <c r="N134" s="47"/>
      <c r="O134" s="47"/>
      <c r="P134" s="50"/>
      <c r="Q134" s="51"/>
      <c r="R134" s="52"/>
      <c r="S134" s="50"/>
      <c r="T134" s="50"/>
      <c r="U134" s="47"/>
    </row>
    <row r="135" spans="1:21" ht="18" customHeight="1" x14ac:dyDescent="0.25">
      <c r="A135" s="45"/>
      <c r="B135" s="46"/>
      <c r="C135" s="46"/>
      <c r="D135" s="46"/>
      <c r="E135" s="46"/>
      <c r="F135" s="47"/>
      <c r="G135" s="47"/>
      <c r="H135" s="47"/>
      <c r="I135" s="53"/>
      <c r="J135" s="54"/>
      <c r="K135" s="53"/>
      <c r="L135" s="48"/>
      <c r="M135" s="47"/>
      <c r="N135" s="47"/>
      <c r="O135" s="47"/>
      <c r="P135" s="50"/>
      <c r="Q135" s="51"/>
      <c r="R135" s="52"/>
      <c r="S135" s="50"/>
      <c r="T135" s="50"/>
      <c r="U135" s="47"/>
    </row>
    <row r="136" spans="1:21" ht="18" customHeight="1" x14ac:dyDescent="0.25">
      <c r="A136" s="45"/>
      <c r="B136" s="46"/>
      <c r="C136" s="46"/>
      <c r="D136" s="46"/>
      <c r="E136" s="46"/>
      <c r="F136" s="47"/>
      <c r="G136" s="47"/>
      <c r="H136" s="47"/>
      <c r="I136" s="53"/>
      <c r="J136" s="54"/>
      <c r="K136" s="53"/>
      <c r="L136" s="48"/>
      <c r="M136" s="47"/>
      <c r="N136" s="47"/>
      <c r="O136" s="47"/>
      <c r="P136" s="50"/>
      <c r="Q136" s="51"/>
      <c r="R136" s="52"/>
      <c r="S136" s="50"/>
      <c r="T136" s="50"/>
      <c r="U136" s="47"/>
    </row>
    <row r="137" spans="1:21" ht="18" customHeight="1" x14ac:dyDescent="0.25">
      <c r="A137" s="45"/>
      <c r="B137" s="46"/>
      <c r="C137" s="46"/>
      <c r="D137" s="46"/>
      <c r="E137" s="46"/>
      <c r="F137" s="47"/>
      <c r="G137" s="47"/>
      <c r="H137" s="47"/>
      <c r="I137" s="53"/>
      <c r="J137" s="54"/>
      <c r="K137" s="53"/>
      <c r="L137" s="48"/>
      <c r="M137" s="47"/>
      <c r="N137" s="47"/>
      <c r="O137" s="47"/>
      <c r="P137" s="50"/>
      <c r="Q137" s="51"/>
      <c r="R137" s="52"/>
      <c r="S137" s="50"/>
      <c r="T137" s="50"/>
      <c r="U137" s="47"/>
    </row>
    <row r="138" spans="1:21" ht="18" customHeight="1" x14ac:dyDescent="0.25">
      <c r="A138" s="45"/>
      <c r="B138" s="46"/>
      <c r="C138" s="46"/>
      <c r="D138" s="46"/>
      <c r="E138" s="46"/>
      <c r="F138" s="47"/>
      <c r="G138" s="47"/>
      <c r="H138" s="47"/>
      <c r="I138" s="53"/>
      <c r="J138" s="54"/>
      <c r="K138" s="53"/>
      <c r="L138" s="48"/>
      <c r="M138" s="47"/>
      <c r="N138" s="47"/>
      <c r="O138" s="47"/>
      <c r="P138" s="50"/>
      <c r="Q138" s="51"/>
      <c r="R138" s="52"/>
      <c r="S138" s="50"/>
      <c r="T138" s="50"/>
      <c r="U138" s="47"/>
    </row>
    <row r="139" spans="1:21" ht="18" customHeight="1" x14ac:dyDescent="0.25">
      <c r="A139" s="45"/>
      <c r="B139" s="46"/>
      <c r="C139" s="46"/>
      <c r="D139" s="46"/>
      <c r="E139" s="46"/>
      <c r="F139" s="47"/>
      <c r="G139" s="47"/>
      <c r="H139" s="47"/>
      <c r="I139" s="53"/>
      <c r="J139" s="54"/>
      <c r="K139" s="53"/>
      <c r="L139" s="48"/>
      <c r="M139" s="47"/>
      <c r="N139" s="47"/>
      <c r="O139" s="47"/>
      <c r="P139" s="50"/>
      <c r="Q139" s="51"/>
      <c r="R139" s="52"/>
      <c r="S139" s="50"/>
      <c r="T139" s="50"/>
      <c r="U139" s="47"/>
    </row>
    <row r="140" spans="1:21" ht="18" customHeight="1" x14ac:dyDescent="0.25">
      <c r="A140" s="45"/>
      <c r="B140" s="46"/>
      <c r="C140" s="46"/>
      <c r="D140" s="46"/>
      <c r="E140" s="46"/>
      <c r="F140" s="47"/>
      <c r="G140" s="47"/>
      <c r="H140" s="47"/>
      <c r="I140" s="53"/>
      <c r="J140" s="54"/>
      <c r="K140" s="53"/>
      <c r="L140" s="48"/>
      <c r="M140" s="47"/>
      <c r="N140" s="47"/>
      <c r="O140" s="47"/>
      <c r="P140" s="50"/>
      <c r="Q140" s="51"/>
      <c r="R140" s="52"/>
      <c r="S140" s="50"/>
      <c r="T140" s="50"/>
      <c r="U140" s="47"/>
    </row>
    <row r="141" spans="1:21" ht="18" customHeight="1" x14ac:dyDescent="0.25">
      <c r="A141" s="45"/>
      <c r="B141" s="46"/>
      <c r="C141" s="46"/>
      <c r="D141" s="46"/>
      <c r="E141" s="46"/>
      <c r="F141" s="47"/>
      <c r="G141" s="47"/>
      <c r="H141" s="47"/>
      <c r="I141" s="53"/>
      <c r="J141" s="54"/>
      <c r="K141" s="53"/>
      <c r="L141" s="48"/>
      <c r="M141" s="47"/>
      <c r="N141" s="47"/>
      <c r="O141" s="47"/>
      <c r="P141" s="50"/>
      <c r="Q141" s="51"/>
      <c r="R141" s="52"/>
      <c r="S141" s="50"/>
      <c r="T141" s="50"/>
      <c r="U141" s="47"/>
    </row>
    <row r="142" spans="1:21" ht="18" customHeight="1" x14ac:dyDescent="0.25">
      <c r="A142" s="45"/>
      <c r="B142" s="46"/>
      <c r="C142" s="46"/>
      <c r="D142" s="46"/>
      <c r="E142" s="46"/>
      <c r="F142" s="47"/>
      <c r="G142" s="47"/>
      <c r="H142" s="47"/>
      <c r="I142" s="53"/>
      <c r="J142" s="54"/>
      <c r="K142" s="53"/>
      <c r="L142" s="48"/>
      <c r="M142" s="47"/>
      <c r="N142" s="47"/>
      <c r="O142" s="47"/>
      <c r="P142" s="50"/>
      <c r="Q142" s="51"/>
      <c r="R142" s="52"/>
      <c r="S142" s="50"/>
      <c r="T142" s="50"/>
      <c r="U142" s="47"/>
    </row>
    <row r="143" spans="1:21" ht="18" customHeight="1" x14ac:dyDescent="0.25">
      <c r="A143" s="45"/>
      <c r="B143" s="46"/>
      <c r="C143" s="46"/>
      <c r="D143" s="46"/>
      <c r="E143" s="46"/>
      <c r="F143" s="47"/>
      <c r="G143" s="47"/>
      <c r="H143" s="47"/>
      <c r="I143" s="53"/>
      <c r="J143" s="54"/>
      <c r="K143" s="53"/>
      <c r="L143" s="48"/>
      <c r="M143" s="47"/>
      <c r="N143" s="47"/>
      <c r="O143" s="47"/>
      <c r="P143" s="50"/>
      <c r="Q143" s="51"/>
      <c r="R143" s="52"/>
      <c r="S143" s="50"/>
      <c r="T143" s="50"/>
      <c r="U143" s="47"/>
    </row>
    <row r="144" spans="1:21" ht="18" customHeight="1" x14ac:dyDescent="0.25">
      <c r="A144" s="45"/>
      <c r="B144" s="46"/>
      <c r="C144" s="46"/>
      <c r="D144" s="46"/>
      <c r="E144" s="46"/>
      <c r="F144" s="47"/>
      <c r="G144" s="47"/>
      <c r="H144" s="47"/>
      <c r="I144" s="53"/>
      <c r="J144" s="54"/>
      <c r="K144" s="53"/>
      <c r="L144" s="48"/>
      <c r="M144" s="47"/>
      <c r="N144" s="47"/>
      <c r="O144" s="47"/>
      <c r="P144" s="50"/>
      <c r="Q144" s="51"/>
      <c r="R144" s="52"/>
      <c r="S144" s="50"/>
      <c r="T144" s="50"/>
      <c r="U144" s="47"/>
    </row>
    <row r="145" spans="1:21" ht="18" customHeight="1" x14ac:dyDescent="0.25">
      <c r="A145" s="45"/>
      <c r="B145" s="46"/>
      <c r="C145" s="46"/>
      <c r="D145" s="46"/>
      <c r="E145" s="46"/>
      <c r="F145" s="47"/>
      <c r="G145" s="47"/>
      <c r="H145" s="47"/>
      <c r="I145" s="53"/>
      <c r="J145" s="54"/>
      <c r="K145" s="53"/>
      <c r="L145" s="48"/>
      <c r="M145" s="47"/>
      <c r="N145" s="47"/>
      <c r="O145" s="47"/>
      <c r="P145" s="50"/>
      <c r="Q145" s="51"/>
      <c r="R145" s="52"/>
      <c r="S145" s="50"/>
      <c r="T145" s="50"/>
      <c r="U145" s="47"/>
    </row>
    <row r="146" spans="1:21" ht="18" customHeight="1" x14ac:dyDescent="0.25">
      <c r="A146" s="45"/>
      <c r="B146" s="46"/>
      <c r="C146" s="46"/>
      <c r="D146" s="46"/>
      <c r="E146" s="46"/>
      <c r="F146" s="47"/>
      <c r="G146" s="47"/>
      <c r="H146" s="47"/>
      <c r="I146" s="53"/>
      <c r="J146" s="54"/>
      <c r="K146" s="53"/>
      <c r="L146" s="48"/>
      <c r="M146" s="47"/>
      <c r="N146" s="47"/>
      <c r="O146" s="47"/>
      <c r="P146" s="50"/>
      <c r="Q146" s="51"/>
      <c r="R146" s="52"/>
      <c r="S146" s="50"/>
      <c r="T146" s="50"/>
      <c r="U146" s="47"/>
    </row>
    <row r="147" spans="1:21" ht="18" customHeight="1" x14ac:dyDescent="0.25">
      <c r="A147" s="45"/>
      <c r="B147" s="46"/>
      <c r="C147" s="46"/>
      <c r="D147" s="46"/>
      <c r="E147" s="46"/>
      <c r="F147" s="47"/>
      <c r="G147" s="47"/>
      <c r="H147" s="47"/>
      <c r="I147" s="53"/>
      <c r="J147" s="54"/>
      <c r="K147" s="53"/>
      <c r="L147" s="48"/>
      <c r="M147" s="47"/>
      <c r="N147" s="47"/>
      <c r="O147" s="47"/>
      <c r="P147" s="50"/>
      <c r="Q147" s="51"/>
      <c r="R147" s="52"/>
      <c r="S147" s="50"/>
      <c r="T147" s="50"/>
      <c r="U147" s="47"/>
    </row>
    <row r="148" spans="1:21" ht="18" customHeight="1" x14ac:dyDescent="0.25">
      <c r="A148" s="45"/>
      <c r="B148" s="46"/>
      <c r="C148" s="46"/>
      <c r="D148" s="46"/>
      <c r="E148" s="46"/>
      <c r="F148" s="47"/>
      <c r="G148" s="47"/>
      <c r="H148" s="47"/>
      <c r="I148" s="53"/>
      <c r="J148" s="54"/>
      <c r="K148" s="53"/>
      <c r="L148" s="48"/>
      <c r="M148" s="47"/>
      <c r="N148" s="47"/>
      <c r="O148" s="47"/>
      <c r="P148" s="50"/>
      <c r="Q148" s="51"/>
      <c r="R148" s="52"/>
      <c r="S148" s="50"/>
      <c r="T148" s="50"/>
      <c r="U148" s="47"/>
    </row>
    <row r="149" spans="1:21" ht="18" customHeight="1" x14ac:dyDescent="0.25">
      <c r="A149" s="45"/>
      <c r="B149" s="46"/>
      <c r="C149" s="46"/>
      <c r="D149" s="46"/>
      <c r="E149" s="46"/>
      <c r="F149" s="47"/>
      <c r="G149" s="47"/>
      <c r="H149" s="47"/>
      <c r="I149" s="53"/>
      <c r="J149" s="54"/>
      <c r="K149" s="53"/>
      <c r="L149" s="48"/>
      <c r="M149" s="47"/>
      <c r="N149" s="47"/>
      <c r="O149" s="47"/>
      <c r="P149" s="50"/>
      <c r="Q149" s="51"/>
      <c r="R149" s="52"/>
      <c r="S149" s="50"/>
      <c r="T149" s="50"/>
      <c r="U149" s="47"/>
    </row>
    <row r="150" spans="1:21" ht="18" customHeight="1" x14ac:dyDescent="0.25">
      <c r="A150" s="45"/>
      <c r="B150" s="46"/>
      <c r="C150" s="46"/>
      <c r="D150" s="46"/>
      <c r="E150" s="46"/>
      <c r="F150" s="47"/>
      <c r="G150" s="47"/>
      <c r="H150" s="47"/>
      <c r="I150" s="53"/>
      <c r="J150" s="54"/>
      <c r="K150" s="53"/>
      <c r="L150" s="48"/>
      <c r="M150" s="47"/>
      <c r="N150" s="47"/>
      <c r="O150" s="47"/>
      <c r="P150" s="50"/>
      <c r="Q150" s="51"/>
      <c r="R150" s="52"/>
      <c r="S150" s="50"/>
      <c r="T150" s="50"/>
      <c r="U150" s="47"/>
    </row>
    <row r="151" spans="1:21" ht="18" customHeight="1" x14ac:dyDescent="0.25">
      <c r="A151" s="45"/>
      <c r="B151" s="46"/>
      <c r="C151" s="46"/>
      <c r="D151" s="46"/>
      <c r="E151" s="46"/>
      <c r="F151" s="47"/>
      <c r="G151" s="47"/>
      <c r="H151" s="47"/>
      <c r="I151" s="53"/>
      <c r="J151" s="54"/>
      <c r="K151" s="53"/>
      <c r="L151" s="48"/>
      <c r="M151" s="47"/>
      <c r="N151" s="47"/>
      <c r="O151" s="47"/>
      <c r="P151" s="50"/>
      <c r="Q151" s="51"/>
      <c r="R151" s="52"/>
      <c r="S151" s="50"/>
      <c r="T151" s="50"/>
      <c r="U151" s="47"/>
    </row>
    <row r="152" spans="1:21" ht="18" customHeight="1" x14ac:dyDescent="0.25">
      <c r="A152" s="45"/>
      <c r="B152" s="46"/>
      <c r="C152" s="46"/>
      <c r="D152" s="46"/>
      <c r="E152" s="46"/>
      <c r="F152" s="47"/>
      <c r="G152" s="47"/>
      <c r="H152" s="47"/>
      <c r="I152" s="53"/>
      <c r="J152" s="54"/>
      <c r="K152" s="53"/>
      <c r="L152" s="48"/>
      <c r="M152" s="47"/>
      <c r="N152" s="47"/>
      <c r="O152" s="47"/>
      <c r="P152" s="50"/>
      <c r="Q152" s="51"/>
      <c r="R152" s="52"/>
      <c r="S152" s="50"/>
      <c r="T152" s="50"/>
      <c r="U152" s="47"/>
    </row>
    <row r="153" spans="1:21" ht="18" customHeight="1" x14ac:dyDescent="0.25">
      <c r="A153" s="45"/>
      <c r="B153" s="46"/>
      <c r="C153" s="46"/>
      <c r="D153" s="46"/>
      <c r="E153" s="46"/>
      <c r="F153" s="47"/>
      <c r="G153" s="47"/>
      <c r="H153" s="47"/>
      <c r="I153" s="53"/>
      <c r="J153" s="54"/>
      <c r="K153" s="53"/>
      <c r="L153" s="48"/>
      <c r="M153" s="47"/>
      <c r="N153" s="47"/>
      <c r="O153" s="47"/>
      <c r="P153" s="50"/>
      <c r="Q153" s="51"/>
      <c r="R153" s="52"/>
      <c r="S153" s="50"/>
      <c r="T153" s="50"/>
      <c r="U153" s="47"/>
    </row>
    <row r="154" spans="1:21" ht="18" customHeight="1" x14ac:dyDescent="0.25">
      <c r="A154" s="45"/>
      <c r="B154" s="46"/>
      <c r="C154" s="46"/>
      <c r="D154" s="46"/>
      <c r="E154" s="46"/>
      <c r="F154" s="47"/>
      <c r="G154" s="47"/>
      <c r="H154" s="47"/>
      <c r="I154" s="53"/>
      <c r="J154" s="54"/>
      <c r="K154" s="53"/>
      <c r="L154" s="48"/>
      <c r="M154" s="47"/>
      <c r="N154" s="47"/>
      <c r="O154" s="47"/>
      <c r="P154" s="50"/>
      <c r="Q154" s="51"/>
      <c r="R154" s="52"/>
      <c r="S154" s="50"/>
      <c r="T154" s="50"/>
      <c r="U154" s="47"/>
    </row>
    <row r="155" spans="1:21" ht="18" customHeight="1" x14ac:dyDescent="0.25">
      <c r="A155" s="45"/>
      <c r="B155" s="46"/>
      <c r="C155" s="46"/>
      <c r="D155" s="46"/>
      <c r="E155" s="46"/>
      <c r="F155" s="47"/>
      <c r="G155" s="47"/>
      <c r="H155" s="47"/>
      <c r="I155" s="53"/>
      <c r="J155" s="54"/>
      <c r="K155" s="53"/>
      <c r="L155" s="48"/>
      <c r="M155" s="47"/>
      <c r="N155" s="47"/>
      <c r="O155" s="47"/>
      <c r="P155" s="50"/>
      <c r="Q155" s="51"/>
      <c r="R155" s="52"/>
      <c r="S155" s="50"/>
      <c r="T155" s="50"/>
      <c r="U155" s="47"/>
    </row>
    <row r="156" spans="1:21" ht="18" customHeight="1" x14ac:dyDescent="0.25">
      <c r="A156" s="45"/>
      <c r="B156" s="46"/>
      <c r="C156" s="46"/>
      <c r="D156" s="46"/>
      <c r="E156" s="46"/>
      <c r="F156" s="47"/>
      <c r="G156" s="47"/>
      <c r="H156" s="47"/>
      <c r="I156" s="53"/>
      <c r="J156" s="54"/>
      <c r="K156" s="53"/>
      <c r="L156" s="48"/>
      <c r="M156" s="47"/>
      <c r="N156" s="47"/>
      <c r="O156" s="47"/>
      <c r="P156" s="50"/>
      <c r="Q156" s="51"/>
      <c r="R156" s="52"/>
      <c r="S156" s="50"/>
      <c r="T156" s="50"/>
      <c r="U156" s="47"/>
    </row>
    <row r="157" spans="1:21" ht="18" customHeight="1" x14ac:dyDescent="0.25">
      <c r="A157" s="45"/>
      <c r="B157" s="46"/>
      <c r="C157" s="46"/>
      <c r="D157" s="46"/>
      <c r="E157" s="46"/>
      <c r="F157" s="47"/>
      <c r="G157" s="47"/>
      <c r="H157" s="47"/>
      <c r="I157" s="53"/>
      <c r="J157" s="54"/>
      <c r="K157" s="53"/>
      <c r="L157" s="48"/>
      <c r="M157" s="47"/>
      <c r="N157" s="47"/>
      <c r="O157" s="47"/>
      <c r="P157" s="50"/>
      <c r="Q157" s="51"/>
      <c r="R157" s="52"/>
      <c r="S157" s="50"/>
      <c r="T157" s="50"/>
      <c r="U157" s="47"/>
    </row>
    <row r="158" spans="1:21" ht="18" customHeight="1" x14ac:dyDescent="0.25">
      <c r="A158" s="45"/>
      <c r="B158" s="46"/>
      <c r="C158" s="46"/>
      <c r="D158" s="46"/>
      <c r="E158" s="46"/>
      <c r="F158" s="47"/>
      <c r="G158" s="47"/>
      <c r="H158" s="47"/>
      <c r="I158" s="53"/>
      <c r="J158" s="54"/>
      <c r="K158" s="53"/>
      <c r="L158" s="48"/>
      <c r="M158" s="47"/>
      <c r="N158" s="47"/>
      <c r="O158" s="47"/>
      <c r="P158" s="50"/>
      <c r="Q158" s="51"/>
      <c r="R158" s="52"/>
      <c r="S158" s="50"/>
      <c r="T158" s="50"/>
      <c r="U158" s="47"/>
    </row>
    <row r="159" spans="1:21" ht="18" customHeight="1" x14ac:dyDescent="0.25">
      <c r="A159" s="45"/>
      <c r="B159" s="46"/>
      <c r="C159" s="46"/>
      <c r="D159" s="46"/>
      <c r="E159" s="46"/>
      <c r="F159" s="47"/>
      <c r="G159" s="47"/>
      <c r="H159" s="47"/>
      <c r="I159" s="53"/>
      <c r="J159" s="54"/>
      <c r="K159" s="53"/>
      <c r="L159" s="48"/>
      <c r="M159" s="47"/>
      <c r="N159" s="47"/>
      <c r="O159" s="47"/>
      <c r="P159" s="50"/>
      <c r="Q159" s="51"/>
      <c r="R159" s="52"/>
      <c r="S159" s="50"/>
      <c r="T159" s="50"/>
      <c r="U159" s="47"/>
    </row>
    <row r="160" spans="1:21" ht="18" customHeight="1" x14ac:dyDescent="0.25">
      <c r="A160" s="45"/>
      <c r="B160" s="46"/>
      <c r="C160" s="46"/>
      <c r="D160" s="46"/>
      <c r="E160" s="46"/>
      <c r="F160" s="47"/>
      <c r="G160" s="47"/>
      <c r="H160" s="47"/>
      <c r="I160" s="53"/>
      <c r="J160" s="54"/>
      <c r="K160" s="53"/>
      <c r="L160" s="48"/>
      <c r="M160" s="47"/>
      <c r="N160" s="47"/>
      <c r="O160" s="47"/>
      <c r="P160" s="50"/>
      <c r="Q160" s="51"/>
      <c r="R160" s="52"/>
      <c r="S160" s="50"/>
      <c r="T160" s="50"/>
      <c r="U160" s="47"/>
    </row>
    <row r="161" spans="1:21" ht="18" customHeight="1" x14ac:dyDescent="0.25">
      <c r="A161" s="45"/>
      <c r="B161" s="46"/>
      <c r="C161" s="46"/>
      <c r="D161" s="46"/>
      <c r="E161" s="46"/>
      <c r="F161" s="47"/>
      <c r="G161" s="47"/>
      <c r="H161" s="47"/>
      <c r="I161" s="53"/>
      <c r="J161" s="54"/>
      <c r="K161" s="53"/>
      <c r="L161" s="48"/>
      <c r="M161" s="47"/>
      <c r="N161" s="47"/>
      <c r="O161" s="47"/>
      <c r="P161" s="50"/>
      <c r="Q161" s="51"/>
      <c r="R161" s="52"/>
      <c r="S161" s="50"/>
      <c r="T161" s="50"/>
      <c r="U161" s="47"/>
    </row>
    <row r="162" spans="1:21" ht="18" customHeight="1" x14ac:dyDescent="0.25">
      <c r="A162" s="45"/>
      <c r="B162" s="46"/>
      <c r="C162" s="46"/>
      <c r="D162" s="46"/>
      <c r="E162" s="46"/>
      <c r="F162" s="47"/>
      <c r="G162" s="47"/>
      <c r="H162" s="47"/>
      <c r="I162" s="53"/>
      <c r="J162" s="54"/>
      <c r="K162" s="53"/>
      <c r="L162" s="48"/>
      <c r="M162" s="47"/>
      <c r="N162" s="47"/>
      <c r="O162" s="47"/>
      <c r="P162" s="50"/>
      <c r="Q162" s="51"/>
      <c r="R162" s="52"/>
      <c r="S162" s="50"/>
      <c r="T162" s="50"/>
      <c r="U162" s="47"/>
    </row>
    <row r="163" spans="1:21" ht="18" customHeight="1" x14ac:dyDescent="0.25">
      <c r="A163" s="45"/>
      <c r="B163" s="46"/>
      <c r="C163" s="46"/>
      <c r="D163" s="46"/>
      <c r="E163" s="46"/>
      <c r="F163" s="47"/>
      <c r="G163" s="47"/>
      <c r="H163" s="47"/>
      <c r="I163" s="53"/>
      <c r="J163" s="54"/>
      <c r="K163" s="53"/>
      <c r="L163" s="48"/>
      <c r="M163" s="47"/>
      <c r="N163" s="47"/>
      <c r="O163" s="47"/>
      <c r="P163" s="50"/>
      <c r="Q163" s="51"/>
      <c r="R163" s="52"/>
      <c r="S163" s="50"/>
      <c r="T163" s="50"/>
      <c r="U163" s="47"/>
    </row>
    <row r="164" spans="1:21" ht="18" customHeight="1" x14ac:dyDescent="0.25">
      <c r="A164" s="45"/>
      <c r="B164" s="46"/>
      <c r="C164" s="46"/>
      <c r="D164" s="46"/>
      <c r="E164" s="46"/>
      <c r="F164" s="47"/>
      <c r="G164" s="47"/>
      <c r="H164" s="47"/>
      <c r="I164" s="53"/>
      <c r="J164" s="54"/>
      <c r="K164" s="53"/>
      <c r="L164" s="48"/>
      <c r="M164" s="47"/>
      <c r="N164" s="47"/>
      <c r="O164" s="47"/>
      <c r="P164" s="50"/>
      <c r="Q164" s="51"/>
      <c r="R164" s="52"/>
      <c r="S164" s="50"/>
      <c r="T164" s="50"/>
      <c r="U164" s="47"/>
    </row>
    <row r="165" spans="1:21" ht="18" customHeight="1" x14ac:dyDescent="0.25">
      <c r="A165" s="45"/>
      <c r="B165" s="46"/>
      <c r="C165" s="46"/>
      <c r="D165" s="46"/>
      <c r="E165" s="46"/>
      <c r="F165" s="47"/>
      <c r="G165" s="47"/>
      <c r="H165" s="47"/>
      <c r="I165" s="53"/>
      <c r="J165" s="54"/>
      <c r="K165" s="53"/>
      <c r="L165" s="48"/>
      <c r="M165" s="47"/>
      <c r="N165" s="47"/>
      <c r="O165" s="47"/>
      <c r="P165" s="50"/>
      <c r="Q165" s="51"/>
      <c r="R165" s="52"/>
      <c r="S165" s="50"/>
      <c r="T165" s="50"/>
      <c r="U165" s="47"/>
    </row>
    <row r="166" spans="1:21" ht="18" customHeight="1" x14ac:dyDescent="0.25">
      <c r="A166" s="45"/>
      <c r="B166" s="46"/>
      <c r="C166" s="46"/>
      <c r="D166" s="46"/>
      <c r="E166" s="46"/>
      <c r="F166" s="47"/>
      <c r="G166" s="47"/>
      <c r="H166" s="47"/>
      <c r="I166" s="53"/>
      <c r="J166" s="54"/>
      <c r="K166" s="53"/>
      <c r="L166" s="48"/>
      <c r="M166" s="47"/>
      <c r="N166" s="47"/>
      <c r="O166" s="47"/>
      <c r="P166" s="50"/>
      <c r="Q166" s="51"/>
      <c r="R166" s="52"/>
      <c r="S166" s="50"/>
      <c r="T166" s="50"/>
      <c r="U166" s="47"/>
    </row>
    <row r="167" spans="1:21" ht="18" customHeight="1" x14ac:dyDescent="0.25">
      <c r="A167" s="45"/>
      <c r="B167" s="46"/>
      <c r="C167" s="46"/>
      <c r="D167" s="46"/>
      <c r="E167" s="46"/>
      <c r="F167" s="47"/>
      <c r="G167" s="47"/>
      <c r="H167" s="47"/>
      <c r="I167" s="53"/>
      <c r="J167" s="54"/>
      <c r="K167" s="53"/>
      <c r="L167" s="48"/>
      <c r="M167" s="47"/>
      <c r="N167" s="47"/>
      <c r="O167" s="47"/>
      <c r="P167" s="50"/>
      <c r="Q167" s="51"/>
      <c r="R167" s="52"/>
      <c r="S167" s="50"/>
      <c r="T167" s="50"/>
      <c r="U167" s="47"/>
    </row>
    <row r="168" spans="1:21" ht="18" customHeight="1" x14ac:dyDescent="0.25">
      <c r="A168" s="45"/>
      <c r="B168" s="46"/>
      <c r="C168" s="46"/>
      <c r="D168" s="46"/>
      <c r="E168" s="46"/>
      <c r="F168" s="47"/>
      <c r="G168" s="47"/>
      <c r="H168" s="47"/>
      <c r="I168" s="53"/>
      <c r="J168" s="54"/>
      <c r="K168" s="53"/>
      <c r="L168" s="48"/>
      <c r="M168" s="47"/>
      <c r="N168" s="47"/>
      <c r="O168" s="47"/>
      <c r="P168" s="50"/>
      <c r="Q168" s="51"/>
      <c r="R168" s="52"/>
      <c r="S168" s="50"/>
      <c r="T168" s="50"/>
      <c r="U168" s="47"/>
    </row>
    <row r="169" spans="1:21" ht="18" customHeight="1" x14ac:dyDescent="0.25">
      <c r="A169" s="45"/>
      <c r="B169" s="46"/>
      <c r="C169" s="46"/>
      <c r="D169" s="46"/>
      <c r="E169" s="46"/>
      <c r="F169" s="47"/>
      <c r="G169" s="47"/>
      <c r="H169" s="47"/>
      <c r="I169" s="53"/>
      <c r="J169" s="54"/>
      <c r="K169" s="53"/>
      <c r="L169" s="48"/>
      <c r="M169" s="47"/>
      <c r="N169" s="47"/>
      <c r="O169" s="47"/>
      <c r="P169" s="50"/>
      <c r="Q169" s="51"/>
      <c r="R169" s="52"/>
      <c r="S169" s="50"/>
      <c r="T169" s="50"/>
      <c r="U169" s="47"/>
    </row>
    <row r="170" spans="1:21" ht="18" customHeight="1" x14ac:dyDescent="0.25">
      <c r="A170" s="45"/>
      <c r="B170" s="46"/>
      <c r="C170" s="46"/>
      <c r="D170" s="46"/>
      <c r="E170" s="46"/>
      <c r="F170" s="47"/>
      <c r="G170" s="47"/>
      <c r="H170" s="47"/>
      <c r="I170" s="53"/>
      <c r="J170" s="54"/>
      <c r="K170" s="53"/>
      <c r="L170" s="48"/>
      <c r="M170" s="47"/>
      <c r="N170" s="47"/>
      <c r="O170" s="47"/>
      <c r="P170" s="50"/>
      <c r="Q170" s="51"/>
      <c r="R170" s="52"/>
      <c r="S170" s="50"/>
      <c r="T170" s="50"/>
      <c r="U170" s="47"/>
    </row>
    <row r="171" spans="1:21" ht="18" customHeight="1" x14ac:dyDescent="0.25">
      <c r="A171" s="45"/>
      <c r="B171" s="46"/>
      <c r="C171" s="46"/>
      <c r="D171" s="46"/>
      <c r="E171" s="46"/>
      <c r="F171" s="47"/>
      <c r="G171" s="47"/>
      <c r="H171" s="47"/>
      <c r="I171" s="53"/>
      <c r="J171" s="54"/>
      <c r="K171" s="53"/>
      <c r="L171" s="48"/>
      <c r="M171" s="47"/>
      <c r="N171" s="47"/>
      <c r="O171" s="47"/>
      <c r="P171" s="50"/>
      <c r="Q171" s="51"/>
      <c r="R171" s="52"/>
      <c r="S171" s="50"/>
      <c r="T171" s="50"/>
      <c r="U171" s="47"/>
    </row>
    <row r="172" spans="1:21" ht="18" customHeight="1" x14ac:dyDescent="0.25">
      <c r="A172" s="45"/>
      <c r="B172" s="46"/>
      <c r="C172" s="46"/>
      <c r="D172" s="46"/>
      <c r="E172" s="46"/>
      <c r="F172" s="47"/>
      <c r="G172" s="47"/>
      <c r="H172" s="47"/>
      <c r="I172" s="53"/>
      <c r="J172" s="54"/>
      <c r="K172" s="53"/>
      <c r="L172" s="48"/>
      <c r="M172" s="47"/>
      <c r="N172" s="47"/>
      <c r="O172" s="47"/>
      <c r="P172" s="50"/>
      <c r="Q172" s="51"/>
      <c r="R172" s="52"/>
      <c r="S172" s="50"/>
      <c r="T172" s="50"/>
      <c r="U172" s="47"/>
    </row>
    <row r="173" spans="1:21" ht="18" customHeight="1" x14ac:dyDescent="0.25">
      <c r="A173" s="45"/>
      <c r="B173" s="46"/>
      <c r="C173" s="46"/>
      <c r="D173" s="46"/>
      <c r="E173" s="46"/>
      <c r="F173" s="47"/>
      <c r="G173" s="47"/>
      <c r="H173" s="47"/>
      <c r="I173" s="53"/>
      <c r="J173" s="54"/>
      <c r="K173" s="53"/>
      <c r="L173" s="48"/>
      <c r="M173" s="47"/>
      <c r="N173" s="47"/>
      <c r="O173" s="47"/>
      <c r="P173" s="50"/>
      <c r="Q173" s="51"/>
      <c r="R173" s="52"/>
      <c r="S173" s="50"/>
      <c r="T173" s="50"/>
      <c r="U173" s="47"/>
    </row>
    <row r="174" spans="1:21" ht="18" customHeight="1" x14ac:dyDescent="0.25">
      <c r="A174" s="45"/>
      <c r="B174" s="46"/>
      <c r="C174" s="46"/>
      <c r="D174" s="46"/>
      <c r="E174" s="46"/>
      <c r="F174" s="47"/>
      <c r="G174" s="47"/>
      <c r="H174" s="47"/>
      <c r="I174" s="53"/>
      <c r="J174" s="54"/>
      <c r="K174" s="53"/>
      <c r="L174" s="48"/>
      <c r="M174" s="47"/>
      <c r="N174" s="47"/>
      <c r="O174" s="47"/>
      <c r="P174" s="50"/>
      <c r="Q174" s="51"/>
      <c r="R174" s="52"/>
      <c r="S174" s="50"/>
      <c r="T174" s="50"/>
      <c r="U174" s="47"/>
    </row>
    <row r="175" spans="1:21" ht="18" customHeight="1" x14ac:dyDescent="0.25">
      <c r="A175" s="45"/>
      <c r="B175" s="46"/>
      <c r="C175" s="46"/>
      <c r="D175" s="46"/>
      <c r="E175" s="46"/>
      <c r="F175" s="47"/>
      <c r="G175" s="47"/>
      <c r="H175" s="47"/>
      <c r="I175" s="53"/>
      <c r="J175" s="54"/>
      <c r="K175" s="53"/>
      <c r="L175" s="48"/>
      <c r="M175" s="47"/>
      <c r="N175" s="47"/>
      <c r="O175" s="47"/>
      <c r="P175" s="50"/>
      <c r="Q175" s="51"/>
      <c r="R175" s="52"/>
      <c r="S175" s="50"/>
      <c r="T175" s="50"/>
      <c r="U175" s="47"/>
    </row>
    <row r="176" spans="1:21" ht="18" customHeight="1" x14ac:dyDescent="0.25">
      <c r="A176" s="45"/>
      <c r="B176" s="46"/>
      <c r="C176" s="46"/>
      <c r="D176" s="46"/>
      <c r="E176" s="46"/>
      <c r="F176" s="47"/>
      <c r="G176" s="47"/>
      <c r="H176" s="47"/>
      <c r="I176" s="53"/>
      <c r="J176" s="54"/>
      <c r="K176" s="53"/>
      <c r="L176" s="48"/>
      <c r="M176" s="47"/>
      <c r="N176" s="47"/>
      <c r="O176" s="47"/>
      <c r="P176" s="47"/>
      <c r="Q176" s="47"/>
      <c r="R176" s="47"/>
      <c r="S176" s="47"/>
      <c r="T176" s="47"/>
      <c r="U176" s="47"/>
    </row>
    <row r="177" spans="1:21" ht="18" customHeight="1" x14ac:dyDescent="0.25">
      <c r="A177" s="45"/>
      <c r="B177" s="46"/>
      <c r="C177" s="46"/>
      <c r="D177" s="46"/>
      <c r="E177" s="46"/>
      <c r="F177" s="47"/>
      <c r="G177" s="47"/>
      <c r="H177" s="47"/>
      <c r="I177" s="53"/>
      <c r="J177" s="54"/>
      <c r="K177" s="53"/>
      <c r="L177" s="48"/>
      <c r="M177" s="47"/>
      <c r="N177" s="47"/>
      <c r="O177" s="47"/>
      <c r="P177" s="47"/>
      <c r="Q177" s="47"/>
      <c r="R177" s="47"/>
      <c r="S177" s="47"/>
      <c r="T177" s="47"/>
      <c r="U177" s="47"/>
    </row>
    <row r="178" spans="1:21" ht="18" customHeight="1" x14ac:dyDescent="0.25">
      <c r="A178" s="45"/>
      <c r="B178" s="46"/>
      <c r="C178" s="46"/>
      <c r="D178" s="46"/>
      <c r="E178" s="46"/>
      <c r="F178" s="47"/>
      <c r="G178" s="47"/>
      <c r="H178" s="47"/>
      <c r="I178" s="53"/>
      <c r="J178" s="54"/>
      <c r="K178" s="53"/>
      <c r="L178" s="48"/>
      <c r="M178" s="47"/>
      <c r="N178" s="47"/>
      <c r="O178" s="47"/>
      <c r="P178" s="47"/>
      <c r="Q178" s="47"/>
      <c r="R178" s="47"/>
      <c r="S178" s="47"/>
      <c r="T178" s="47"/>
      <c r="U178" s="47"/>
    </row>
    <row r="179" spans="1:21" ht="18" customHeight="1" x14ac:dyDescent="0.25">
      <c r="A179" s="38"/>
      <c r="B179" s="57"/>
      <c r="C179" s="57"/>
      <c r="D179" s="57"/>
      <c r="E179" s="57"/>
      <c r="F179" s="58"/>
      <c r="G179" s="58"/>
      <c r="H179" s="58">
        <f>Table22[[#This Row],[Non-self-coauthors 5-year Citation]]*0.5</f>
        <v>0</v>
      </c>
      <c r="I179" s="59"/>
      <c r="J179" s="60"/>
      <c r="K179" s="59"/>
      <c r="L179" s="61"/>
      <c r="M179" s="58"/>
      <c r="N179" s="58"/>
      <c r="O179" s="58"/>
      <c r="P179" s="58"/>
      <c r="Q179" s="58"/>
      <c r="R179" s="58"/>
      <c r="S179" s="58"/>
      <c r="T179" s="58"/>
      <c r="U179" s="58"/>
    </row>
  </sheetData>
  <sheetProtection password="EBF3" sheet="1" objects="1" scenarios="1" selectLockedCells="1" sort="0" autoFilter="0" selectUnlockedCells="1"/>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9"/>
  <sheetViews>
    <sheetView rightToLeft="1" workbookViewId="0">
      <selection activeCell="D2" sqref="D2"/>
    </sheetView>
  </sheetViews>
  <sheetFormatPr defaultRowHeight="18" customHeight="1" x14ac:dyDescent="0.25"/>
  <cols>
    <col min="1" max="1" width="6.88671875" customWidth="1"/>
    <col min="2" max="2" width="10.88671875" customWidth="1"/>
    <col min="3" max="3" width="21.33203125" customWidth="1"/>
    <col min="4" max="4" width="13.6640625" customWidth="1"/>
    <col min="5" max="5" width="14.5546875" customWidth="1"/>
    <col min="6" max="6" width="11.5546875" customWidth="1"/>
    <col min="7" max="7" width="10.6640625" customWidth="1"/>
    <col min="8" max="10" width="12.5546875" customWidth="1"/>
    <col min="11" max="11" width="13" style="62" customWidth="1"/>
    <col min="12" max="12" width="9.109375" style="63" customWidth="1"/>
    <col min="13" max="19" width="9.109375" customWidth="1"/>
    <col min="20" max="21" width="8.88671875" customWidth="1"/>
  </cols>
  <sheetData>
    <row r="1" spans="1:22" s="44" customFormat="1" ht="62.25" customHeight="1" x14ac:dyDescent="0.25">
      <c r="A1" s="39" t="s">
        <v>357</v>
      </c>
      <c r="B1" s="40" t="s">
        <v>0</v>
      </c>
      <c r="C1" s="40" t="s">
        <v>1</v>
      </c>
      <c r="D1" s="40" t="s">
        <v>2</v>
      </c>
      <c r="E1" s="40" t="s">
        <v>3</v>
      </c>
      <c r="F1" s="40" t="s">
        <v>451</v>
      </c>
      <c r="G1" s="41" t="s">
        <v>355</v>
      </c>
      <c r="H1" s="40" t="s">
        <v>356</v>
      </c>
      <c r="I1" s="41" t="s">
        <v>358</v>
      </c>
      <c r="J1" s="42" t="s">
        <v>361</v>
      </c>
      <c r="K1" s="42" t="s">
        <v>362</v>
      </c>
      <c r="L1" s="43" t="s">
        <v>359</v>
      </c>
      <c r="M1" s="43" t="s">
        <v>360</v>
      </c>
      <c r="N1" s="41" t="s">
        <v>363</v>
      </c>
      <c r="O1" s="41" t="s">
        <v>364</v>
      </c>
      <c r="P1" s="41" t="s">
        <v>365</v>
      </c>
      <c r="Q1" s="40" t="s">
        <v>366</v>
      </c>
      <c r="R1" s="40" t="s">
        <v>367</v>
      </c>
      <c r="S1" s="40" t="s">
        <v>368</v>
      </c>
      <c r="T1" s="40" t="s">
        <v>389</v>
      </c>
      <c r="U1" s="40" t="s">
        <v>390</v>
      </c>
      <c r="V1" s="41" t="s">
        <v>450</v>
      </c>
    </row>
    <row r="2" spans="1:22" ht="18" customHeight="1" x14ac:dyDescent="0.25">
      <c r="A2" s="45">
        <v>1</v>
      </c>
      <c r="B2" s="46" t="s">
        <v>397</v>
      </c>
      <c r="C2" s="46" t="s">
        <v>398</v>
      </c>
      <c r="D2" s="46" t="s">
        <v>32</v>
      </c>
      <c r="E2" s="46" t="s">
        <v>378</v>
      </c>
      <c r="F2" s="46" t="s">
        <v>439</v>
      </c>
      <c r="G2" s="47">
        <v>65</v>
      </c>
      <c r="H2" s="47">
        <v>29</v>
      </c>
      <c r="I2" s="65">
        <f>H2*0.5</f>
        <v>14.5</v>
      </c>
      <c r="J2" s="47">
        <v>7</v>
      </c>
      <c r="K2" s="48">
        <v>63.112250000000003</v>
      </c>
      <c r="L2" s="47">
        <v>5</v>
      </c>
      <c r="M2" s="48">
        <v>19</v>
      </c>
      <c r="N2" s="50">
        <v>0</v>
      </c>
      <c r="O2" s="50">
        <v>0</v>
      </c>
      <c r="P2" s="50">
        <v>0</v>
      </c>
      <c r="Q2" s="50">
        <f>N2+O2+P2</f>
        <v>0</v>
      </c>
      <c r="R2" s="51">
        <f>Q2/4</f>
        <v>0</v>
      </c>
      <c r="S2" s="52">
        <v>0</v>
      </c>
      <c r="T2" s="64">
        <f>I2+K2+M2+S2</f>
        <v>96.612250000000003</v>
      </c>
      <c r="U2" s="64">
        <f>K2+M2+S2</f>
        <v>82.112250000000003</v>
      </c>
      <c r="V2" s="50"/>
    </row>
    <row r="3" spans="1:22" ht="18" customHeight="1" x14ac:dyDescent="0.25">
      <c r="A3" s="45">
        <v>2</v>
      </c>
      <c r="B3" s="46" t="s">
        <v>449</v>
      </c>
      <c r="C3" s="46" t="s">
        <v>448</v>
      </c>
      <c r="D3" s="46" t="s">
        <v>447</v>
      </c>
      <c r="E3" s="46" t="s">
        <v>447</v>
      </c>
      <c r="F3" s="46" t="s">
        <v>443</v>
      </c>
      <c r="G3" s="47">
        <v>1</v>
      </c>
      <c r="H3" s="47">
        <v>1</v>
      </c>
      <c r="I3" s="65">
        <f>H3*0.5</f>
        <v>0.5</v>
      </c>
      <c r="J3" s="47">
        <v>0</v>
      </c>
      <c r="K3" s="48">
        <v>0</v>
      </c>
      <c r="L3" s="47">
        <v>2</v>
      </c>
      <c r="M3" s="48">
        <v>11</v>
      </c>
      <c r="N3" s="50">
        <v>0</v>
      </c>
      <c r="O3" s="50">
        <v>0</v>
      </c>
      <c r="P3" s="50">
        <v>0</v>
      </c>
      <c r="Q3" s="50">
        <v>0</v>
      </c>
      <c r="R3" s="51">
        <f>Q3/4</f>
        <v>0</v>
      </c>
      <c r="S3" s="52">
        <v>0</v>
      </c>
      <c r="T3" s="64">
        <f>I3+K3+M3+S3</f>
        <v>11.5</v>
      </c>
      <c r="U3" s="64">
        <f>K3+M3+S3</f>
        <v>11</v>
      </c>
      <c r="V3" s="50"/>
    </row>
    <row r="4" spans="1:22" ht="18" customHeight="1" x14ac:dyDescent="0.25">
      <c r="A4" s="45">
        <v>3</v>
      </c>
      <c r="B4" s="46" t="s">
        <v>446</v>
      </c>
      <c r="C4" s="46" t="s">
        <v>445</v>
      </c>
      <c r="D4" s="46" t="s">
        <v>8</v>
      </c>
      <c r="E4" s="46" t="s">
        <v>444</v>
      </c>
      <c r="F4" s="46" t="s">
        <v>443</v>
      </c>
      <c r="G4" s="47">
        <v>0</v>
      </c>
      <c r="H4" s="47">
        <v>0</v>
      </c>
      <c r="I4" s="65">
        <f>H4*0.5</f>
        <v>0</v>
      </c>
      <c r="J4" s="47">
        <v>1</v>
      </c>
      <c r="K4" s="48">
        <v>4.7836499999999997</v>
      </c>
      <c r="L4" s="47">
        <v>1</v>
      </c>
      <c r="M4" s="48">
        <v>5.5</v>
      </c>
      <c r="N4" s="50">
        <v>0</v>
      </c>
      <c r="O4" s="50">
        <v>0</v>
      </c>
      <c r="P4" s="50">
        <v>0</v>
      </c>
      <c r="Q4" s="50">
        <v>0</v>
      </c>
      <c r="R4" s="51">
        <f>Q4/4</f>
        <v>0</v>
      </c>
      <c r="S4" s="52">
        <v>0</v>
      </c>
      <c r="T4" s="64">
        <f>I4+K4+M4+S4</f>
        <v>10.28365</v>
      </c>
      <c r="U4" s="64">
        <f>K4+M4+S4</f>
        <v>10.28365</v>
      </c>
      <c r="V4" s="50"/>
    </row>
    <row r="5" spans="1:22" ht="18" customHeight="1" x14ac:dyDescent="0.25">
      <c r="A5" s="45">
        <v>4</v>
      </c>
      <c r="B5" s="46" t="s">
        <v>442</v>
      </c>
      <c r="C5" s="46" t="s">
        <v>441</v>
      </c>
      <c r="D5" s="46" t="s">
        <v>32</v>
      </c>
      <c r="E5" s="46" t="s">
        <v>440</v>
      </c>
      <c r="F5" s="46" t="s">
        <v>439</v>
      </c>
      <c r="G5" s="47">
        <v>3</v>
      </c>
      <c r="H5" s="47">
        <v>3</v>
      </c>
      <c r="I5" s="65">
        <f>H5*0.5</f>
        <v>1.5</v>
      </c>
      <c r="J5" s="53">
        <v>0</v>
      </c>
      <c r="K5" s="54">
        <v>0</v>
      </c>
      <c r="L5" s="53">
        <v>3</v>
      </c>
      <c r="M5" s="55">
        <v>16.5</v>
      </c>
      <c r="N5" s="47">
        <v>0</v>
      </c>
      <c r="O5" s="47">
        <v>0</v>
      </c>
      <c r="P5" s="47">
        <v>0</v>
      </c>
      <c r="Q5" s="47">
        <v>0</v>
      </c>
      <c r="R5" s="51">
        <f>Q5/4</f>
        <v>0</v>
      </c>
      <c r="S5" s="52">
        <v>0</v>
      </c>
      <c r="T5" s="64">
        <f>I5+K5+M5+S5</f>
        <v>18</v>
      </c>
      <c r="U5" s="64">
        <f>K5+M5+S5</f>
        <v>16.5</v>
      </c>
      <c r="V5" s="47"/>
    </row>
    <row r="6" spans="1:22" ht="18" customHeight="1" x14ac:dyDescent="0.25">
      <c r="A6" s="45">
        <v>5</v>
      </c>
      <c r="B6" s="46" t="s">
        <v>438</v>
      </c>
      <c r="C6" s="46" t="s">
        <v>437</v>
      </c>
      <c r="D6" s="46" t="s">
        <v>8</v>
      </c>
      <c r="E6" s="46" t="s">
        <v>436</v>
      </c>
      <c r="F6" s="46" t="s">
        <v>435</v>
      </c>
      <c r="G6" s="47">
        <v>0</v>
      </c>
      <c r="H6" s="47">
        <v>0</v>
      </c>
      <c r="I6" s="65">
        <f>H6*0.5</f>
        <v>0</v>
      </c>
      <c r="J6" s="47">
        <v>0</v>
      </c>
      <c r="K6" s="48">
        <v>0</v>
      </c>
      <c r="L6" s="47">
        <v>3</v>
      </c>
      <c r="M6" s="48">
        <v>15</v>
      </c>
      <c r="N6" s="47">
        <v>0</v>
      </c>
      <c r="O6" s="47">
        <v>0</v>
      </c>
      <c r="P6" s="47">
        <v>0</v>
      </c>
      <c r="Q6" s="47">
        <v>0</v>
      </c>
      <c r="R6" s="51">
        <f>Q6/4</f>
        <v>0</v>
      </c>
      <c r="S6" s="52">
        <v>0</v>
      </c>
      <c r="T6" s="64">
        <f>I6+K6+M6+S6</f>
        <v>15</v>
      </c>
      <c r="U6" s="64">
        <f>K6+M6+S6</f>
        <v>15</v>
      </c>
      <c r="V6" s="50"/>
    </row>
    <row r="7" spans="1:22" ht="18" customHeight="1" x14ac:dyDescent="0.25">
      <c r="A7" s="45"/>
      <c r="B7" s="46"/>
      <c r="C7" s="46"/>
      <c r="D7" s="46"/>
      <c r="E7" s="46"/>
      <c r="F7" s="46"/>
      <c r="G7" s="47"/>
      <c r="H7" s="47"/>
      <c r="I7" s="65"/>
      <c r="J7" s="53"/>
      <c r="K7" s="54"/>
      <c r="L7" s="53"/>
      <c r="M7" s="55"/>
      <c r="N7" s="47"/>
      <c r="O7" s="47"/>
      <c r="P7" s="47"/>
      <c r="Q7" s="47"/>
      <c r="R7" s="47"/>
      <c r="S7" s="47"/>
      <c r="T7" s="65"/>
      <c r="U7" s="65"/>
      <c r="V7" s="47"/>
    </row>
    <row r="8" spans="1:22" ht="18" customHeight="1" x14ac:dyDescent="0.25">
      <c r="A8" s="45"/>
      <c r="B8" s="46"/>
      <c r="C8" s="46"/>
      <c r="D8" s="46"/>
      <c r="E8" s="46"/>
      <c r="F8" s="46"/>
      <c r="G8" s="47"/>
      <c r="H8" s="47"/>
      <c r="I8" s="65"/>
      <c r="J8" s="47"/>
      <c r="K8" s="48"/>
      <c r="L8" s="47"/>
      <c r="M8" s="48"/>
      <c r="N8" s="50"/>
      <c r="O8" s="50"/>
      <c r="P8" s="50"/>
      <c r="Q8" s="50"/>
      <c r="R8" s="51"/>
      <c r="S8" s="52"/>
      <c r="T8" s="64"/>
      <c r="U8" s="64"/>
      <c r="V8" s="50"/>
    </row>
    <row r="9" spans="1:22" ht="18" customHeight="1" x14ac:dyDescent="0.25">
      <c r="A9" s="45"/>
      <c r="B9" s="46"/>
      <c r="C9" s="46"/>
      <c r="D9" s="46"/>
      <c r="E9" s="46"/>
      <c r="F9" s="46"/>
      <c r="G9" s="47"/>
      <c r="H9" s="47"/>
      <c r="I9" s="65"/>
      <c r="J9" s="47"/>
      <c r="K9" s="48"/>
      <c r="L9" s="47"/>
      <c r="M9" s="48"/>
      <c r="N9" s="50"/>
      <c r="O9" s="50"/>
      <c r="P9" s="50"/>
      <c r="Q9" s="50"/>
      <c r="R9" s="51"/>
      <c r="S9" s="52"/>
      <c r="T9" s="64"/>
      <c r="U9" s="64"/>
      <c r="V9" s="50"/>
    </row>
    <row r="10" spans="1:22" ht="18" customHeight="1" x14ac:dyDescent="0.25">
      <c r="A10" s="45"/>
      <c r="B10" s="46"/>
      <c r="C10" s="46"/>
      <c r="D10" s="46"/>
      <c r="E10" s="46"/>
      <c r="F10" s="46"/>
      <c r="G10" s="47"/>
      <c r="H10" s="47"/>
      <c r="I10" s="47"/>
      <c r="J10" s="47"/>
      <c r="K10" s="48"/>
      <c r="L10" s="47"/>
      <c r="M10" s="48"/>
      <c r="N10" s="50"/>
      <c r="O10" s="50"/>
      <c r="P10" s="47"/>
      <c r="Q10" s="50"/>
      <c r="R10" s="51"/>
      <c r="S10" s="52"/>
      <c r="T10" s="64"/>
      <c r="U10" s="64"/>
      <c r="V10" s="50"/>
    </row>
    <row r="11" spans="1:22" ht="18" customHeight="1" x14ac:dyDescent="0.25">
      <c r="A11" s="45"/>
      <c r="B11" s="46"/>
      <c r="C11" s="46"/>
      <c r="D11" s="46"/>
      <c r="E11" s="46"/>
      <c r="F11" s="46"/>
      <c r="G11" s="47"/>
      <c r="H11" s="47"/>
      <c r="I11" s="47"/>
      <c r="J11" s="47"/>
      <c r="K11" s="48"/>
      <c r="L11" s="47"/>
      <c r="M11" s="48"/>
      <c r="N11" s="50"/>
      <c r="O11" s="50"/>
      <c r="P11" s="47"/>
      <c r="Q11" s="50"/>
      <c r="R11" s="51"/>
      <c r="S11" s="52"/>
      <c r="T11" s="64"/>
      <c r="U11" s="64"/>
      <c r="V11" s="50"/>
    </row>
    <row r="12" spans="1:22" ht="18" customHeight="1" x14ac:dyDescent="0.25">
      <c r="A12" s="45"/>
      <c r="B12" s="46"/>
      <c r="C12" s="46"/>
      <c r="D12" s="46"/>
      <c r="E12" s="46"/>
      <c r="F12" s="46"/>
      <c r="G12" s="47"/>
      <c r="H12" s="47"/>
      <c r="I12" s="47"/>
      <c r="J12" s="47"/>
      <c r="K12" s="48"/>
      <c r="L12" s="47"/>
      <c r="M12" s="48"/>
      <c r="N12" s="50"/>
      <c r="O12" s="50"/>
      <c r="P12" s="47"/>
      <c r="Q12" s="50"/>
      <c r="R12" s="51"/>
      <c r="S12" s="52"/>
      <c r="T12" s="64"/>
      <c r="U12" s="64"/>
      <c r="V12" s="50"/>
    </row>
    <row r="13" spans="1:22" ht="18" customHeight="1" x14ac:dyDescent="0.25">
      <c r="A13" s="45"/>
      <c r="B13" s="46"/>
      <c r="C13" s="46"/>
      <c r="D13" s="46"/>
      <c r="E13" s="46"/>
      <c r="F13" s="46"/>
      <c r="G13" s="47"/>
      <c r="H13" s="47"/>
      <c r="I13" s="47"/>
      <c r="J13" s="47"/>
      <c r="K13" s="48"/>
      <c r="L13" s="47"/>
      <c r="M13" s="48"/>
      <c r="N13" s="50"/>
      <c r="O13" s="47"/>
      <c r="P13" s="50"/>
      <c r="Q13" s="50"/>
      <c r="R13" s="51"/>
      <c r="S13" s="52"/>
      <c r="T13" s="64"/>
      <c r="U13" s="64"/>
      <c r="V13" s="50"/>
    </row>
    <row r="14" spans="1:22" ht="18" customHeight="1" x14ac:dyDescent="0.25">
      <c r="A14" s="45"/>
      <c r="B14" s="46"/>
      <c r="C14" s="46"/>
      <c r="D14" s="46"/>
      <c r="E14" s="46"/>
      <c r="F14" s="46"/>
      <c r="G14" s="47"/>
      <c r="H14" s="47"/>
      <c r="I14" s="47"/>
      <c r="J14" s="47"/>
      <c r="K14" s="48"/>
      <c r="L14" s="47"/>
      <c r="M14" s="48"/>
      <c r="N14" s="50"/>
      <c r="O14" s="47"/>
      <c r="P14" s="50"/>
      <c r="Q14" s="50"/>
      <c r="R14" s="51"/>
      <c r="S14" s="52"/>
      <c r="T14" s="50"/>
      <c r="U14" s="64"/>
      <c r="V14" s="50"/>
    </row>
    <row r="15" spans="1:22" ht="18" customHeight="1" x14ac:dyDescent="0.25">
      <c r="A15" s="45"/>
      <c r="B15" s="46"/>
      <c r="C15" s="46"/>
      <c r="D15" s="46"/>
      <c r="E15" s="46"/>
      <c r="F15" s="46"/>
      <c r="G15" s="47"/>
      <c r="H15" s="47"/>
      <c r="I15" s="47"/>
      <c r="J15" s="47"/>
      <c r="K15" s="48"/>
      <c r="L15" s="47"/>
      <c r="M15" s="48"/>
      <c r="N15" s="50"/>
      <c r="O15" s="47"/>
      <c r="P15" s="50"/>
      <c r="Q15" s="50"/>
      <c r="R15" s="51"/>
      <c r="S15" s="52"/>
      <c r="T15" s="50"/>
      <c r="U15" s="50"/>
      <c r="V15" s="50"/>
    </row>
    <row r="16" spans="1:22" ht="18" customHeight="1" x14ac:dyDescent="0.25">
      <c r="A16" s="45"/>
      <c r="B16" s="46"/>
      <c r="C16" s="46"/>
      <c r="D16" s="46"/>
      <c r="E16" s="46"/>
      <c r="F16" s="46"/>
      <c r="G16" s="47"/>
      <c r="H16" s="47"/>
      <c r="I16" s="47"/>
      <c r="J16" s="53"/>
      <c r="K16" s="54"/>
      <c r="L16" s="53"/>
      <c r="M16" s="55"/>
      <c r="N16" s="47"/>
      <c r="O16" s="47"/>
      <c r="P16" s="47"/>
      <c r="Q16" s="47"/>
      <c r="R16" s="52"/>
      <c r="S16" s="52"/>
      <c r="T16" s="50"/>
      <c r="U16" s="50"/>
      <c r="V16" s="50"/>
    </row>
    <row r="17" spans="1:22" ht="18" customHeight="1" x14ac:dyDescent="0.25">
      <c r="A17" s="45"/>
      <c r="B17" s="56"/>
      <c r="C17" s="56"/>
      <c r="D17" s="46"/>
      <c r="E17" s="46"/>
      <c r="F17" s="46"/>
      <c r="G17" s="47"/>
      <c r="H17" s="47"/>
      <c r="I17" s="47"/>
      <c r="J17" s="53"/>
      <c r="K17" s="54"/>
      <c r="L17" s="53"/>
      <c r="M17" s="55"/>
      <c r="N17" s="47"/>
      <c r="O17" s="47"/>
      <c r="P17" s="47"/>
      <c r="Q17" s="47"/>
      <c r="R17" s="52"/>
      <c r="S17" s="52"/>
      <c r="T17" s="50"/>
      <c r="U17" s="50"/>
      <c r="V17" s="50"/>
    </row>
    <row r="18" spans="1:22" ht="18" customHeight="1" x14ac:dyDescent="0.25">
      <c r="A18" s="45"/>
      <c r="B18" s="56"/>
      <c r="C18" s="56"/>
      <c r="D18" s="46"/>
      <c r="E18" s="46"/>
      <c r="F18" s="46"/>
      <c r="G18" s="47"/>
      <c r="H18" s="47"/>
      <c r="I18" s="47"/>
      <c r="J18" s="47"/>
      <c r="K18" s="48"/>
      <c r="L18" s="47"/>
      <c r="M18" s="48"/>
      <c r="N18" s="47"/>
      <c r="O18" s="47"/>
      <c r="P18" s="47"/>
      <c r="Q18" s="50"/>
      <c r="R18" s="52"/>
      <c r="S18" s="52"/>
      <c r="T18" s="50"/>
      <c r="U18" s="50"/>
      <c r="V18" s="47"/>
    </row>
    <row r="19" spans="1:22" ht="18" customHeight="1" x14ac:dyDescent="0.25">
      <c r="A19" s="45"/>
      <c r="B19" s="46"/>
      <c r="C19" s="46"/>
      <c r="D19" s="46"/>
      <c r="E19" s="46"/>
      <c r="F19" s="46"/>
      <c r="G19" s="47"/>
      <c r="H19" s="47"/>
      <c r="I19" s="47"/>
      <c r="J19" s="47"/>
      <c r="K19" s="54"/>
      <c r="L19" s="47"/>
      <c r="M19" s="48"/>
      <c r="N19" s="47"/>
      <c r="O19" s="47"/>
      <c r="P19" s="47"/>
      <c r="Q19" s="50"/>
      <c r="R19" s="52"/>
      <c r="S19" s="52"/>
      <c r="T19" s="50"/>
      <c r="U19" s="50"/>
      <c r="V19" s="47"/>
    </row>
    <row r="20" spans="1:22" ht="18" customHeight="1" x14ac:dyDescent="0.25">
      <c r="A20" s="45"/>
      <c r="B20" s="46"/>
      <c r="C20" s="46"/>
      <c r="D20" s="46"/>
      <c r="E20" s="46"/>
      <c r="F20" s="46"/>
      <c r="G20" s="47"/>
      <c r="H20" s="47"/>
      <c r="I20" s="47"/>
      <c r="J20" s="47"/>
      <c r="K20" s="48"/>
      <c r="L20" s="47"/>
      <c r="M20" s="48"/>
      <c r="N20" s="47"/>
      <c r="O20" s="47"/>
      <c r="P20" s="47"/>
      <c r="Q20" s="50"/>
      <c r="R20" s="52"/>
      <c r="S20" s="52"/>
      <c r="T20" s="50"/>
      <c r="U20" s="50"/>
      <c r="V20" s="47"/>
    </row>
    <row r="21" spans="1:22" ht="18" customHeight="1" x14ac:dyDescent="0.25">
      <c r="A21" s="45"/>
      <c r="B21" s="46"/>
      <c r="C21" s="46"/>
      <c r="D21" s="46"/>
      <c r="E21" s="46"/>
      <c r="F21" s="46"/>
      <c r="G21" s="47"/>
      <c r="H21" s="47"/>
      <c r="I21" s="47"/>
      <c r="J21" s="47"/>
      <c r="K21" s="48"/>
      <c r="L21" s="47"/>
      <c r="M21" s="48"/>
      <c r="N21" s="47"/>
      <c r="O21" s="47"/>
      <c r="P21" s="47"/>
      <c r="Q21" s="50"/>
      <c r="R21" s="52"/>
      <c r="S21" s="52"/>
      <c r="T21" s="50"/>
      <c r="U21" s="50"/>
      <c r="V21" s="47"/>
    </row>
    <row r="22" spans="1:22" ht="18" customHeight="1" x14ac:dyDescent="0.25">
      <c r="A22" s="45"/>
      <c r="B22" s="46"/>
      <c r="C22" s="46"/>
      <c r="D22" s="46"/>
      <c r="E22" s="46"/>
      <c r="F22" s="46"/>
      <c r="G22" s="47"/>
      <c r="H22" s="47"/>
      <c r="I22" s="47"/>
      <c r="J22" s="47"/>
      <c r="K22" s="48"/>
      <c r="L22" s="47"/>
      <c r="M22" s="48"/>
      <c r="N22" s="47"/>
      <c r="O22" s="47"/>
      <c r="P22" s="47"/>
      <c r="Q22" s="50"/>
      <c r="R22" s="51"/>
      <c r="S22" s="52"/>
      <c r="T22" s="50"/>
      <c r="U22" s="50"/>
      <c r="V22" s="47"/>
    </row>
    <row r="23" spans="1:22" ht="18" customHeight="1" x14ac:dyDescent="0.25">
      <c r="A23" s="45"/>
      <c r="B23" s="46"/>
      <c r="C23" s="46"/>
      <c r="D23" s="46"/>
      <c r="E23" s="46"/>
      <c r="F23" s="46"/>
      <c r="G23" s="47"/>
      <c r="H23" s="47"/>
      <c r="I23" s="47"/>
      <c r="J23" s="47"/>
      <c r="K23" s="48"/>
      <c r="L23" s="47"/>
      <c r="M23" s="48"/>
      <c r="N23" s="47"/>
      <c r="O23" s="47"/>
      <c r="P23" s="47"/>
      <c r="Q23" s="50"/>
      <c r="R23" s="51"/>
      <c r="S23" s="52"/>
      <c r="T23" s="50"/>
      <c r="U23" s="50"/>
      <c r="V23" s="47"/>
    </row>
    <row r="24" spans="1:22" ht="18" customHeight="1" x14ac:dyDescent="0.25">
      <c r="A24" s="45"/>
      <c r="B24" s="46"/>
      <c r="C24" s="46"/>
      <c r="D24" s="46"/>
      <c r="E24" s="46"/>
      <c r="F24" s="46"/>
      <c r="G24" s="47"/>
      <c r="H24" s="47"/>
      <c r="I24" s="47"/>
      <c r="J24" s="47"/>
      <c r="K24" s="48"/>
      <c r="L24" s="47"/>
      <c r="M24" s="48"/>
      <c r="N24" s="47"/>
      <c r="O24" s="47"/>
      <c r="P24" s="47"/>
      <c r="Q24" s="50"/>
      <c r="R24" s="51"/>
      <c r="S24" s="52"/>
      <c r="T24" s="50"/>
      <c r="U24" s="50"/>
      <c r="V24" s="47"/>
    </row>
    <row r="25" spans="1:22" ht="18" customHeight="1" x14ac:dyDescent="0.25">
      <c r="A25" s="45"/>
      <c r="B25" s="46"/>
      <c r="C25" s="46"/>
      <c r="D25" s="46"/>
      <c r="E25" s="46"/>
      <c r="F25" s="46"/>
      <c r="G25" s="47"/>
      <c r="H25" s="47"/>
      <c r="I25" s="47"/>
      <c r="J25" s="47"/>
      <c r="K25" s="48"/>
      <c r="L25" s="47"/>
      <c r="M25" s="48"/>
      <c r="N25" s="47"/>
      <c r="O25" s="47"/>
      <c r="P25" s="47"/>
      <c r="Q25" s="50"/>
      <c r="R25" s="51"/>
      <c r="S25" s="52"/>
      <c r="T25" s="50"/>
      <c r="U25" s="50"/>
      <c r="V25" s="47"/>
    </row>
    <row r="26" spans="1:22" ht="18" customHeight="1" x14ac:dyDescent="0.25">
      <c r="A26" s="45"/>
      <c r="B26" s="46"/>
      <c r="C26" s="46"/>
      <c r="D26" s="46"/>
      <c r="E26" s="46"/>
      <c r="F26" s="46"/>
      <c r="G26" s="47"/>
      <c r="H26" s="47"/>
      <c r="I26" s="47"/>
      <c r="J26" s="47"/>
      <c r="K26" s="48"/>
      <c r="L26" s="47"/>
      <c r="M26" s="48"/>
      <c r="N26" s="47"/>
      <c r="O26" s="47"/>
      <c r="P26" s="47"/>
      <c r="Q26" s="50"/>
      <c r="R26" s="51"/>
      <c r="S26" s="52"/>
      <c r="T26" s="50"/>
      <c r="U26" s="50"/>
      <c r="V26" s="47"/>
    </row>
    <row r="27" spans="1:22" ht="18" customHeight="1" x14ac:dyDescent="0.25">
      <c r="A27" s="45"/>
      <c r="B27" s="46"/>
      <c r="C27" s="46"/>
      <c r="D27" s="46"/>
      <c r="E27" s="46"/>
      <c r="F27" s="46"/>
      <c r="G27" s="47"/>
      <c r="H27" s="47"/>
      <c r="I27" s="47"/>
      <c r="J27" s="47"/>
      <c r="K27" s="48"/>
      <c r="L27" s="47"/>
      <c r="M27" s="48"/>
      <c r="N27" s="47"/>
      <c r="O27" s="47"/>
      <c r="P27" s="47"/>
      <c r="Q27" s="50"/>
      <c r="R27" s="51"/>
      <c r="S27" s="52"/>
      <c r="T27" s="50"/>
      <c r="U27" s="50"/>
      <c r="V27" s="47"/>
    </row>
    <row r="28" spans="1:22" ht="18" customHeight="1" x14ac:dyDescent="0.25">
      <c r="A28" s="45"/>
      <c r="B28" s="46"/>
      <c r="C28" s="46"/>
      <c r="D28" s="46"/>
      <c r="E28" s="46"/>
      <c r="F28" s="46"/>
      <c r="G28" s="47"/>
      <c r="H28" s="47"/>
      <c r="I28" s="47"/>
      <c r="J28" s="47"/>
      <c r="K28" s="48"/>
      <c r="L28" s="47"/>
      <c r="M28" s="48"/>
      <c r="N28" s="47"/>
      <c r="O28" s="47"/>
      <c r="P28" s="47"/>
      <c r="Q28" s="50"/>
      <c r="R28" s="51"/>
      <c r="S28" s="52"/>
      <c r="T28" s="50"/>
      <c r="U28" s="50"/>
      <c r="V28" s="47"/>
    </row>
    <row r="29" spans="1:22" ht="18" customHeight="1" x14ac:dyDescent="0.25">
      <c r="A29" s="45"/>
      <c r="B29" s="46"/>
      <c r="C29" s="46"/>
      <c r="D29" s="46"/>
      <c r="E29" s="46"/>
      <c r="F29" s="46"/>
      <c r="G29" s="47"/>
      <c r="H29" s="47"/>
      <c r="I29" s="47"/>
      <c r="J29" s="47"/>
      <c r="K29" s="48"/>
      <c r="L29" s="47"/>
      <c r="M29" s="48"/>
      <c r="N29" s="47"/>
      <c r="O29" s="47"/>
      <c r="P29" s="47"/>
      <c r="Q29" s="50"/>
      <c r="R29" s="51"/>
      <c r="S29" s="52"/>
      <c r="T29" s="50"/>
      <c r="U29" s="50"/>
      <c r="V29" s="47"/>
    </row>
    <row r="30" spans="1:22" ht="18" customHeight="1" x14ac:dyDescent="0.25">
      <c r="A30" s="45"/>
      <c r="B30" s="46"/>
      <c r="C30" s="46"/>
      <c r="D30" s="46"/>
      <c r="E30" s="46"/>
      <c r="F30" s="46"/>
      <c r="G30" s="47"/>
      <c r="H30" s="47"/>
      <c r="I30" s="47"/>
      <c r="J30" s="47"/>
      <c r="K30" s="48"/>
      <c r="L30" s="47"/>
      <c r="M30" s="48"/>
      <c r="N30" s="47"/>
      <c r="O30" s="47"/>
      <c r="P30" s="47"/>
      <c r="Q30" s="50"/>
      <c r="R30" s="51"/>
      <c r="S30" s="52"/>
      <c r="T30" s="50"/>
      <c r="U30" s="50"/>
      <c r="V30" s="47"/>
    </row>
    <row r="31" spans="1:22" ht="18" customHeight="1" x14ac:dyDescent="0.25">
      <c r="A31" s="45"/>
      <c r="B31" s="46"/>
      <c r="C31" s="46"/>
      <c r="D31" s="46"/>
      <c r="E31" s="46"/>
      <c r="F31" s="46"/>
      <c r="G31" s="47"/>
      <c r="H31" s="47"/>
      <c r="I31" s="47"/>
      <c r="J31" s="47"/>
      <c r="K31" s="48"/>
      <c r="L31" s="47"/>
      <c r="M31" s="48"/>
      <c r="N31" s="47"/>
      <c r="O31" s="47"/>
      <c r="P31" s="47"/>
      <c r="Q31" s="50"/>
      <c r="R31" s="51"/>
      <c r="S31" s="52"/>
      <c r="T31" s="50"/>
      <c r="U31" s="50"/>
      <c r="V31" s="47"/>
    </row>
    <row r="32" spans="1:22" ht="18" customHeight="1" x14ac:dyDescent="0.25">
      <c r="A32" s="45"/>
      <c r="B32" s="46"/>
      <c r="C32" s="46"/>
      <c r="D32" s="46"/>
      <c r="E32" s="46"/>
      <c r="F32" s="46"/>
      <c r="G32" s="47"/>
      <c r="H32" s="47"/>
      <c r="I32" s="47"/>
      <c r="J32" s="47"/>
      <c r="K32" s="48"/>
      <c r="L32" s="47"/>
      <c r="M32" s="48"/>
      <c r="N32" s="47"/>
      <c r="O32" s="47"/>
      <c r="P32" s="47"/>
      <c r="Q32" s="50"/>
      <c r="R32" s="51"/>
      <c r="S32" s="52"/>
      <c r="T32" s="50"/>
      <c r="U32" s="50"/>
      <c r="V32" s="47"/>
    </row>
    <row r="33" spans="1:22" ht="18" customHeight="1" x14ac:dyDescent="0.25">
      <c r="A33" s="45"/>
      <c r="B33" s="46"/>
      <c r="C33" s="46"/>
      <c r="D33" s="46"/>
      <c r="E33" s="46"/>
      <c r="F33" s="46"/>
      <c r="G33" s="47"/>
      <c r="H33" s="47"/>
      <c r="I33" s="47"/>
      <c r="J33" s="47"/>
      <c r="K33" s="48"/>
      <c r="L33" s="47"/>
      <c r="M33" s="48"/>
      <c r="N33" s="47"/>
      <c r="O33" s="47"/>
      <c r="P33" s="47"/>
      <c r="Q33" s="50"/>
      <c r="R33" s="51"/>
      <c r="S33" s="52"/>
      <c r="T33" s="50"/>
      <c r="U33" s="50"/>
      <c r="V33" s="47"/>
    </row>
    <row r="34" spans="1:22" ht="18" customHeight="1" x14ac:dyDescent="0.25">
      <c r="A34" s="45"/>
      <c r="B34" s="46"/>
      <c r="C34" s="46"/>
      <c r="D34" s="46"/>
      <c r="E34" s="46"/>
      <c r="F34" s="46"/>
      <c r="G34" s="47"/>
      <c r="H34" s="47"/>
      <c r="I34" s="47"/>
      <c r="J34" s="47"/>
      <c r="K34" s="48"/>
      <c r="L34" s="47"/>
      <c r="M34" s="48"/>
      <c r="N34" s="47"/>
      <c r="O34" s="47"/>
      <c r="P34" s="47"/>
      <c r="Q34" s="50"/>
      <c r="R34" s="51"/>
      <c r="S34" s="52"/>
      <c r="T34" s="50"/>
      <c r="U34" s="50"/>
      <c r="V34" s="47"/>
    </row>
    <row r="35" spans="1:22" ht="18" customHeight="1" x14ac:dyDescent="0.25">
      <c r="A35" s="45"/>
      <c r="B35" s="46"/>
      <c r="C35" s="46"/>
      <c r="D35" s="46"/>
      <c r="E35" s="46"/>
      <c r="F35" s="46"/>
      <c r="G35" s="47"/>
      <c r="H35" s="47"/>
      <c r="I35" s="47"/>
      <c r="J35" s="47"/>
      <c r="K35" s="48"/>
      <c r="L35" s="47"/>
      <c r="M35" s="48"/>
      <c r="N35" s="47"/>
      <c r="O35" s="47"/>
      <c r="P35" s="47"/>
      <c r="Q35" s="50"/>
      <c r="R35" s="51"/>
      <c r="S35" s="52"/>
      <c r="T35" s="50"/>
      <c r="U35" s="50"/>
      <c r="V35" s="47"/>
    </row>
    <row r="36" spans="1:22" ht="18" customHeight="1" x14ac:dyDescent="0.25">
      <c r="A36" s="45"/>
      <c r="B36" s="46"/>
      <c r="C36" s="46"/>
      <c r="D36" s="46"/>
      <c r="E36" s="46"/>
      <c r="F36" s="46"/>
      <c r="G36" s="47"/>
      <c r="H36" s="47"/>
      <c r="I36" s="47"/>
      <c r="J36" s="47"/>
      <c r="K36" s="48"/>
      <c r="L36" s="47"/>
      <c r="M36" s="48"/>
      <c r="N36" s="47"/>
      <c r="O36" s="47"/>
      <c r="P36" s="47"/>
      <c r="Q36" s="50"/>
      <c r="R36" s="51"/>
      <c r="S36" s="52"/>
      <c r="T36" s="50"/>
      <c r="U36" s="50"/>
      <c r="V36" s="47"/>
    </row>
    <row r="37" spans="1:22" ht="18" customHeight="1" x14ac:dyDescent="0.25">
      <c r="A37" s="45"/>
      <c r="B37" s="46"/>
      <c r="C37" s="46"/>
      <c r="D37" s="46"/>
      <c r="E37" s="46"/>
      <c r="F37" s="46"/>
      <c r="G37" s="47"/>
      <c r="H37" s="47"/>
      <c r="I37" s="47"/>
      <c r="J37" s="47"/>
      <c r="K37" s="48"/>
      <c r="L37" s="47"/>
      <c r="M37" s="48"/>
      <c r="N37" s="47"/>
      <c r="O37" s="47"/>
      <c r="P37" s="47"/>
      <c r="Q37" s="50"/>
      <c r="R37" s="51"/>
      <c r="S37" s="52"/>
      <c r="T37" s="50"/>
      <c r="U37" s="50"/>
      <c r="V37" s="47"/>
    </row>
    <row r="38" spans="1:22" ht="18" customHeight="1" x14ac:dyDescent="0.25">
      <c r="A38" s="45"/>
      <c r="B38" s="46"/>
      <c r="C38" s="46"/>
      <c r="D38" s="46"/>
      <c r="E38" s="46"/>
      <c r="F38" s="46"/>
      <c r="G38" s="47"/>
      <c r="H38" s="47"/>
      <c r="I38" s="47"/>
      <c r="J38" s="47"/>
      <c r="K38" s="48"/>
      <c r="L38" s="47"/>
      <c r="M38" s="48"/>
      <c r="N38" s="47"/>
      <c r="O38" s="47"/>
      <c r="P38" s="47"/>
      <c r="Q38" s="50"/>
      <c r="R38" s="51"/>
      <c r="S38" s="52"/>
      <c r="T38" s="50"/>
      <c r="U38" s="50"/>
      <c r="V38" s="47"/>
    </row>
    <row r="39" spans="1:22" ht="18" customHeight="1" x14ac:dyDescent="0.25">
      <c r="A39" s="45"/>
      <c r="B39" s="46"/>
      <c r="C39" s="46"/>
      <c r="D39" s="46"/>
      <c r="E39" s="46"/>
      <c r="F39" s="46"/>
      <c r="G39" s="47"/>
      <c r="H39" s="47"/>
      <c r="I39" s="47"/>
      <c r="J39" s="47"/>
      <c r="K39" s="48"/>
      <c r="L39" s="47"/>
      <c r="M39" s="48"/>
      <c r="N39" s="47"/>
      <c r="O39" s="47"/>
      <c r="P39" s="47"/>
      <c r="Q39" s="50"/>
      <c r="R39" s="51"/>
      <c r="S39" s="52"/>
      <c r="T39" s="50"/>
      <c r="U39" s="50"/>
      <c r="V39" s="47"/>
    </row>
    <row r="40" spans="1:22" ht="18" customHeight="1" x14ac:dyDescent="0.25">
      <c r="A40" s="45"/>
      <c r="B40" s="46"/>
      <c r="C40" s="46"/>
      <c r="D40" s="46"/>
      <c r="E40" s="46"/>
      <c r="F40" s="46"/>
      <c r="G40" s="47"/>
      <c r="H40" s="47"/>
      <c r="I40" s="47"/>
      <c r="J40" s="47"/>
      <c r="K40" s="48"/>
      <c r="L40" s="47"/>
      <c r="M40" s="48"/>
      <c r="N40" s="47"/>
      <c r="O40" s="47"/>
      <c r="P40" s="47"/>
      <c r="Q40" s="50"/>
      <c r="R40" s="51"/>
      <c r="S40" s="52"/>
      <c r="T40" s="50"/>
      <c r="U40" s="50"/>
      <c r="V40" s="47"/>
    </row>
    <row r="41" spans="1:22" ht="18" customHeight="1" x14ac:dyDescent="0.25">
      <c r="A41" s="45"/>
      <c r="B41" s="46"/>
      <c r="C41" s="46"/>
      <c r="D41" s="46"/>
      <c r="E41" s="46"/>
      <c r="F41" s="46"/>
      <c r="G41" s="47"/>
      <c r="H41" s="47"/>
      <c r="I41" s="47"/>
      <c r="J41" s="47"/>
      <c r="K41" s="48"/>
      <c r="L41" s="47"/>
      <c r="M41" s="48"/>
      <c r="N41" s="47"/>
      <c r="O41" s="47"/>
      <c r="P41" s="47"/>
      <c r="Q41" s="50"/>
      <c r="R41" s="51"/>
      <c r="S41" s="52"/>
      <c r="T41" s="50"/>
      <c r="U41" s="50"/>
      <c r="V41" s="47"/>
    </row>
    <row r="42" spans="1:22" ht="18" customHeight="1" x14ac:dyDescent="0.25">
      <c r="A42" s="45"/>
      <c r="B42" s="46"/>
      <c r="C42" s="46"/>
      <c r="D42" s="46"/>
      <c r="E42" s="46"/>
      <c r="F42" s="46"/>
      <c r="G42" s="47"/>
      <c r="H42" s="47"/>
      <c r="I42" s="47"/>
      <c r="J42" s="47"/>
      <c r="K42" s="48"/>
      <c r="L42" s="47"/>
      <c r="M42" s="48"/>
      <c r="N42" s="47"/>
      <c r="O42" s="47"/>
      <c r="P42" s="47"/>
      <c r="Q42" s="50"/>
      <c r="R42" s="51"/>
      <c r="S42" s="52"/>
      <c r="T42" s="50"/>
      <c r="U42" s="50"/>
      <c r="V42" s="47"/>
    </row>
    <row r="43" spans="1:22" ht="18" customHeight="1" x14ac:dyDescent="0.25">
      <c r="A43" s="45"/>
      <c r="B43" s="46"/>
      <c r="C43" s="46"/>
      <c r="D43" s="46"/>
      <c r="E43" s="46"/>
      <c r="F43" s="46"/>
      <c r="G43" s="47"/>
      <c r="H43" s="47"/>
      <c r="I43" s="47"/>
      <c r="J43" s="47"/>
      <c r="K43" s="48"/>
      <c r="L43" s="47"/>
      <c r="M43" s="48"/>
      <c r="N43" s="47"/>
      <c r="O43" s="47"/>
      <c r="P43" s="47"/>
      <c r="Q43" s="50"/>
      <c r="R43" s="51"/>
      <c r="S43" s="52"/>
      <c r="T43" s="50"/>
      <c r="U43" s="50"/>
      <c r="V43" s="47"/>
    </row>
    <row r="44" spans="1:22" ht="18" customHeight="1" x14ac:dyDescent="0.25">
      <c r="A44" s="45"/>
      <c r="B44" s="46"/>
      <c r="C44" s="46"/>
      <c r="D44" s="46"/>
      <c r="E44" s="46"/>
      <c r="F44" s="46"/>
      <c r="G44" s="47"/>
      <c r="H44" s="47"/>
      <c r="I44" s="47"/>
      <c r="J44" s="47"/>
      <c r="K44" s="48"/>
      <c r="L44" s="47"/>
      <c r="M44" s="48"/>
      <c r="N44" s="47"/>
      <c r="O44" s="47"/>
      <c r="P44" s="47"/>
      <c r="Q44" s="50"/>
      <c r="R44" s="51"/>
      <c r="S44" s="52"/>
      <c r="T44" s="50"/>
      <c r="U44" s="50"/>
      <c r="V44" s="47"/>
    </row>
    <row r="45" spans="1:22" ht="18" customHeight="1" x14ac:dyDescent="0.25">
      <c r="A45" s="45"/>
      <c r="B45" s="46"/>
      <c r="C45" s="46"/>
      <c r="D45" s="46"/>
      <c r="E45" s="46"/>
      <c r="F45" s="46"/>
      <c r="G45" s="47"/>
      <c r="H45" s="47"/>
      <c r="I45" s="47"/>
      <c r="J45" s="47"/>
      <c r="K45" s="48"/>
      <c r="L45" s="47"/>
      <c r="M45" s="48"/>
      <c r="N45" s="47"/>
      <c r="O45" s="47"/>
      <c r="P45" s="47"/>
      <c r="Q45" s="50"/>
      <c r="R45" s="51"/>
      <c r="S45" s="52"/>
      <c r="T45" s="50"/>
      <c r="U45" s="50"/>
      <c r="V45" s="47"/>
    </row>
    <row r="46" spans="1:22" ht="18" customHeight="1" x14ac:dyDescent="0.25">
      <c r="A46" s="45"/>
      <c r="B46" s="46"/>
      <c r="C46" s="46"/>
      <c r="D46" s="46"/>
      <c r="E46" s="46"/>
      <c r="F46" s="46"/>
      <c r="G46" s="47"/>
      <c r="H46" s="47"/>
      <c r="I46" s="47"/>
      <c r="J46" s="47"/>
      <c r="K46" s="48"/>
      <c r="L46" s="47"/>
      <c r="M46" s="48"/>
      <c r="N46" s="47"/>
      <c r="O46" s="47"/>
      <c r="P46" s="47"/>
      <c r="Q46" s="50"/>
      <c r="R46" s="51"/>
      <c r="S46" s="52"/>
      <c r="T46" s="50"/>
      <c r="U46" s="50"/>
      <c r="V46" s="47"/>
    </row>
    <row r="47" spans="1:22" ht="18" customHeight="1" x14ac:dyDescent="0.25">
      <c r="A47" s="45"/>
      <c r="B47" s="46"/>
      <c r="C47" s="46"/>
      <c r="D47" s="46"/>
      <c r="E47" s="46"/>
      <c r="F47" s="46"/>
      <c r="G47" s="47"/>
      <c r="H47" s="47"/>
      <c r="I47" s="47"/>
      <c r="J47" s="47"/>
      <c r="K47" s="48"/>
      <c r="L47" s="47"/>
      <c r="M47" s="48"/>
      <c r="N47" s="47"/>
      <c r="O47" s="47"/>
      <c r="P47" s="47"/>
      <c r="Q47" s="50"/>
      <c r="R47" s="51"/>
      <c r="S47" s="52"/>
      <c r="T47" s="50"/>
      <c r="U47" s="50"/>
      <c r="V47" s="47"/>
    </row>
    <row r="48" spans="1:22" ht="18" customHeight="1" x14ac:dyDescent="0.25">
      <c r="A48" s="45"/>
      <c r="B48" s="46"/>
      <c r="C48" s="46"/>
      <c r="D48" s="46"/>
      <c r="E48" s="46"/>
      <c r="F48" s="46"/>
      <c r="G48" s="47"/>
      <c r="H48" s="47"/>
      <c r="I48" s="47"/>
      <c r="J48" s="47"/>
      <c r="K48" s="48"/>
      <c r="L48" s="47"/>
      <c r="M48" s="48"/>
      <c r="N48" s="47"/>
      <c r="O48" s="47"/>
      <c r="P48" s="47"/>
      <c r="Q48" s="50"/>
      <c r="R48" s="51"/>
      <c r="S48" s="52"/>
      <c r="T48" s="50"/>
      <c r="U48" s="50"/>
      <c r="V48" s="47"/>
    </row>
    <row r="49" spans="1:22" ht="18" customHeight="1" x14ac:dyDescent="0.25">
      <c r="A49" s="45"/>
      <c r="B49" s="46"/>
      <c r="C49" s="46"/>
      <c r="D49" s="46"/>
      <c r="E49" s="46"/>
      <c r="F49" s="46"/>
      <c r="G49" s="47"/>
      <c r="H49" s="47"/>
      <c r="I49" s="47"/>
      <c r="J49" s="47"/>
      <c r="K49" s="48"/>
      <c r="L49" s="47"/>
      <c r="M49" s="48"/>
      <c r="N49" s="47"/>
      <c r="O49" s="47"/>
      <c r="P49" s="47"/>
      <c r="Q49" s="50"/>
      <c r="R49" s="51"/>
      <c r="S49" s="52"/>
      <c r="T49" s="50"/>
      <c r="U49" s="50"/>
      <c r="V49" s="47"/>
    </row>
    <row r="50" spans="1:22" ht="18" customHeight="1" x14ac:dyDescent="0.25">
      <c r="A50" s="45"/>
      <c r="B50" s="46"/>
      <c r="C50" s="46"/>
      <c r="D50" s="46"/>
      <c r="E50" s="46"/>
      <c r="F50" s="46"/>
      <c r="G50" s="47"/>
      <c r="H50" s="47"/>
      <c r="I50" s="47"/>
      <c r="J50" s="47"/>
      <c r="K50" s="48"/>
      <c r="L50" s="47"/>
      <c r="M50" s="48"/>
      <c r="N50" s="47"/>
      <c r="O50" s="47"/>
      <c r="P50" s="47"/>
      <c r="Q50" s="50"/>
      <c r="R50" s="51"/>
      <c r="S50" s="52"/>
      <c r="T50" s="50"/>
      <c r="U50" s="50"/>
      <c r="V50" s="47"/>
    </row>
    <row r="51" spans="1:22" ht="18" customHeight="1" x14ac:dyDescent="0.25">
      <c r="A51" s="45"/>
      <c r="B51" s="46"/>
      <c r="C51" s="46"/>
      <c r="D51" s="46"/>
      <c r="E51" s="46"/>
      <c r="F51" s="46"/>
      <c r="G51" s="47"/>
      <c r="H51" s="47"/>
      <c r="I51" s="47"/>
      <c r="J51" s="47"/>
      <c r="K51" s="48"/>
      <c r="L51" s="47"/>
      <c r="M51" s="48"/>
      <c r="N51" s="47"/>
      <c r="O51" s="47"/>
      <c r="P51" s="47"/>
      <c r="Q51" s="50"/>
      <c r="R51" s="51"/>
      <c r="S51" s="52"/>
      <c r="T51" s="50"/>
      <c r="U51" s="50"/>
      <c r="V51" s="47"/>
    </row>
    <row r="52" spans="1:22" ht="18" customHeight="1" x14ac:dyDescent="0.25">
      <c r="A52" s="45"/>
      <c r="B52" s="46"/>
      <c r="C52" s="46"/>
      <c r="D52" s="46"/>
      <c r="E52" s="46"/>
      <c r="F52" s="46"/>
      <c r="G52" s="47"/>
      <c r="H52" s="47"/>
      <c r="I52" s="47"/>
      <c r="J52" s="47"/>
      <c r="K52" s="48"/>
      <c r="L52" s="47"/>
      <c r="M52" s="48"/>
      <c r="N52" s="47"/>
      <c r="O52" s="47"/>
      <c r="P52" s="47"/>
      <c r="Q52" s="50"/>
      <c r="R52" s="51"/>
      <c r="S52" s="52"/>
      <c r="T52" s="50"/>
      <c r="U52" s="50"/>
      <c r="V52" s="47"/>
    </row>
    <row r="53" spans="1:22" ht="18" customHeight="1" x14ac:dyDescent="0.25">
      <c r="A53" s="45"/>
      <c r="B53" s="46"/>
      <c r="C53" s="46"/>
      <c r="D53" s="46"/>
      <c r="E53" s="46"/>
      <c r="F53" s="46"/>
      <c r="G53" s="47"/>
      <c r="H53" s="47"/>
      <c r="I53" s="47"/>
      <c r="J53" s="47"/>
      <c r="K53" s="48"/>
      <c r="L53" s="47"/>
      <c r="M53" s="48"/>
      <c r="N53" s="47"/>
      <c r="O53" s="47"/>
      <c r="P53" s="47"/>
      <c r="Q53" s="50"/>
      <c r="R53" s="51"/>
      <c r="S53" s="52"/>
      <c r="T53" s="50"/>
      <c r="U53" s="50"/>
      <c r="V53" s="47"/>
    </row>
    <row r="54" spans="1:22" ht="18" customHeight="1" x14ac:dyDescent="0.25">
      <c r="A54" s="45"/>
      <c r="B54" s="46"/>
      <c r="C54" s="46"/>
      <c r="D54" s="46"/>
      <c r="E54" s="46"/>
      <c r="F54" s="46"/>
      <c r="G54" s="47"/>
      <c r="H54" s="47"/>
      <c r="I54" s="47"/>
      <c r="J54" s="47"/>
      <c r="K54" s="48"/>
      <c r="L54" s="47"/>
      <c r="M54" s="48"/>
      <c r="N54" s="47"/>
      <c r="O54" s="47"/>
      <c r="P54" s="47"/>
      <c r="Q54" s="50"/>
      <c r="R54" s="51"/>
      <c r="S54" s="52"/>
      <c r="T54" s="50"/>
      <c r="U54" s="50"/>
      <c r="V54" s="47"/>
    </row>
    <row r="55" spans="1:22" ht="18" customHeight="1" x14ac:dyDescent="0.25">
      <c r="A55" s="45"/>
      <c r="B55" s="46"/>
      <c r="C55" s="46"/>
      <c r="D55" s="46"/>
      <c r="E55" s="46"/>
      <c r="F55" s="46"/>
      <c r="G55" s="47"/>
      <c r="H55" s="47"/>
      <c r="I55" s="47"/>
      <c r="J55" s="47"/>
      <c r="K55" s="48"/>
      <c r="L55" s="47"/>
      <c r="M55" s="48"/>
      <c r="N55" s="47"/>
      <c r="O55" s="47"/>
      <c r="P55" s="47"/>
      <c r="Q55" s="50"/>
      <c r="R55" s="51"/>
      <c r="S55" s="52"/>
      <c r="T55" s="50"/>
      <c r="U55" s="50"/>
      <c r="V55" s="47"/>
    </row>
    <row r="56" spans="1:22" ht="18" customHeight="1" x14ac:dyDescent="0.25">
      <c r="A56" s="45"/>
      <c r="B56" s="46"/>
      <c r="C56" s="46"/>
      <c r="D56" s="46"/>
      <c r="E56" s="46"/>
      <c r="F56" s="46"/>
      <c r="G56" s="47"/>
      <c r="H56" s="47"/>
      <c r="I56" s="47"/>
      <c r="J56" s="47"/>
      <c r="K56" s="48"/>
      <c r="L56" s="47"/>
      <c r="M56" s="48"/>
      <c r="N56" s="47"/>
      <c r="O56" s="47"/>
      <c r="P56" s="47"/>
      <c r="Q56" s="50"/>
      <c r="R56" s="51"/>
      <c r="S56" s="52"/>
      <c r="T56" s="50"/>
      <c r="U56" s="50"/>
      <c r="V56" s="47"/>
    </row>
    <row r="57" spans="1:22" ht="18" customHeight="1" x14ac:dyDescent="0.25">
      <c r="A57" s="45"/>
      <c r="B57" s="46"/>
      <c r="C57" s="46"/>
      <c r="D57" s="46"/>
      <c r="E57" s="46"/>
      <c r="F57" s="46"/>
      <c r="G57" s="47"/>
      <c r="H57" s="47"/>
      <c r="I57" s="47"/>
      <c r="J57" s="47"/>
      <c r="K57" s="48"/>
      <c r="L57" s="47"/>
      <c r="M57" s="48"/>
      <c r="N57" s="47"/>
      <c r="O57" s="47"/>
      <c r="P57" s="47"/>
      <c r="Q57" s="50"/>
      <c r="R57" s="51"/>
      <c r="S57" s="52"/>
      <c r="T57" s="50"/>
      <c r="U57" s="50"/>
      <c r="V57" s="47"/>
    </row>
    <row r="58" spans="1:22" ht="18" customHeight="1" x14ac:dyDescent="0.25">
      <c r="A58" s="45"/>
      <c r="B58" s="46"/>
      <c r="C58" s="46"/>
      <c r="D58" s="46"/>
      <c r="E58" s="46"/>
      <c r="F58" s="46"/>
      <c r="G58" s="47"/>
      <c r="H58" s="47"/>
      <c r="I58" s="47"/>
      <c r="J58" s="47"/>
      <c r="K58" s="48"/>
      <c r="L58" s="47"/>
      <c r="M58" s="48"/>
      <c r="N58" s="47"/>
      <c r="O58" s="47"/>
      <c r="P58" s="47"/>
      <c r="Q58" s="50"/>
      <c r="R58" s="51"/>
      <c r="S58" s="52"/>
      <c r="T58" s="50"/>
      <c r="U58" s="50"/>
      <c r="V58" s="47"/>
    </row>
    <row r="59" spans="1:22" ht="18" customHeight="1" x14ac:dyDescent="0.25">
      <c r="A59" s="45"/>
      <c r="B59" s="46"/>
      <c r="C59" s="46"/>
      <c r="D59" s="46"/>
      <c r="E59" s="46"/>
      <c r="F59" s="46"/>
      <c r="G59" s="47"/>
      <c r="H59" s="47"/>
      <c r="I59" s="47"/>
      <c r="J59" s="47"/>
      <c r="K59" s="48"/>
      <c r="L59" s="47"/>
      <c r="M59" s="48"/>
      <c r="N59" s="47"/>
      <c r="O59" s="47"/>
      <c r="P59" s="47"/>
      <c r="Q59" s="50"/>
      <c r="R59" s="51"/>
      <c r="S59" s="52"/>
      <c r="T59" s="50"/>
      <c r="U59" s="50"/>
      <c r="V59" s="47"/>
    </row>
    <row r="60" spans="1:22" ht="18" customHeight="1" x14ac:dyDescent="0.25">
      <c r="A60" s="45"/>
      <c r="B60" s="46"/>
      <c r="C60" s="46"/>
      <c r="D60" s="46"/>
      <c r="E60" s="46"/>
      <c r="F60" s="46"/>
      <c r="G60" s="47"/>
      <c r="H60" s="47"/>
      <c r="I60" s="47"/>
      <c r="J60" s="47"/>
      <c r="K60" s="48"/>
      <c r="L60" s="47"/>
      <c r="M60" s="48"/>
      <c r="N60" s="47"/>
      <c r="O60" s="47"/>
      <c r="P60" s="47"/>
      <c r="Q60" s="50"/>
      <c r="R60" s="51"/>
      <c r="S60" s="52"/>
      <c r="T60" s="50"/>
      <c r="U60" s="50"/>
      <c r="V60" s="47"/>
    </row>
    <row r="61" spans="1:22" ht="18" customHeight="1" x14ac:dyDescent="0.25">
      <c r="A61" s="45"/>
      <c r="B61" s="46"/>
      <c r="C61" s="46"/>
      <c r="D61" s="46"/>
      <c r="E61" s="46"/>
      <c r="F61" s="46"/>
      <c r="G61" s="47"/>
      <c r="H61" s="47"/>
      <c r="I61" s="47"/>
      <c r="J61" s="47"/>
      <c r="K61" s="48"/>
      <c r="L61" s="47"/>
      <c r="M61" s="48"/>
      <c r="N61" s="47"/>
      <c r="O61" s="47"/>
      <c r="P61" s="47"/>
      <c r="Q61" s="50"/>
      <c r="R61" s="51"/>
      <c r="S61" s="52"/>
      <c r="T61" s="50"/>
      <c r="U61" s="50"/>
      <c r="V61" s="47"/>
    </row>
    <row r="62" spans="1:22" ht="18" customHeight="1" x14ac:dyDescent="0.25">
      <c r="A62" s="45"/>
      <c r="B62" s="46"/>
      <c r="C62" s="46"/>
      <c r="D62" s="46"/>
      <c r="E62" s="46"/>
      <c r="F62" s="46"/>
      <c r="G62" s="47"/>
      <c r="H62" s="47"/>
      <c r="I62" s="47"/>
      <c r="J62" s="47"/>
      <c r="K62" s="48"/>
      <c r="L62" s="47"/>
      <c r="M62" s="48"/>
      <c r="N62" s="47"/>
      <c r="O62" s="47"/>
      <c r="P62" s="47"/>
      <c r="Q62" s="50"/>
      <c r="R62" s="51"/>
      <c r="S62" s="52"/>
      <c r="T62" s="50"/>
      <c r="U62" s="50"/>
      <c r="V62" s="47"/>
    </row>
    <row r="63" spans="1:22" ht="18" customHeight="1" x14ac:dyDescent="0.25">
      <c r="A63" s="45"/>
      <c r="B63" s="46"/>
      <c r="C63" s="46"/>
      <c r="D63" s="46"/>
      <c r="E63" s="46"/>
      <c r="F63" s="46"/>
      <c r="G63" s="47"/>
      <c r="H63" s="47"/>
      <c r="I63" s="47"/>
      <c r="J63" s="47"/>
      <c r="K63" s="48"/>
      <c r="L63" s="47"/>
      <c r="M63" s="48"/>
      <c r="N63" s="47"/>
      <c r="O63" s="47"/>
      <c r="P63" s="47"/>
      <c r="Q63" s="50"/>
      <c r="R63" s="51"/>
      <c r="S63" s="52"/>
      <c r="T63" s="50"/>
      <c r="U63" s="50"/>
      <c r="V63" s="47"/>
    </row>
    <row r="64" spans="1:22" ht="18" customHeight="1" x14ac:dyDescent="0.25">
      <c r="A64" s="45"/>
      <c r="B64" s="46"/>
      <c r="C64" s="46"/>
      <c r="D64" s="46"/>
      <c r="E64" s="46"/>
      <c r="F64" s="46"/>
      <c r="G64" s="47"/>
      <c r="H64" s="47"/>
      <c r="I64" s="47"/>
      <c r="J64" s="47"/>
      <c r="K64" s="48"/>
      <c r="L64" s="47"/>
      <c r="M64" s="48"/>
      <c r="N64" s="47"/>
      <c r="O64" s="47"/>
      <c r="P64" s="47"/>
      <c r="Q64" s="50"/>
      <c r="R64" s="51"/>
      <c r="S64" s="52"/>
      <c r="T64" s="50"/>
      <c r="U64" s="50"/>
      <c r="V64" s="47"/>
    </row>
    <row r="65" spans="1:22" ht="18" customHeight="1" x14ac:dyDescent="0.25">
      <c r="A65" s="45"/>
      <c r="B65" s="46"/>
      <c r="C65" s="46"/>
      <c r="D65" s="46"/>
      <c r="E65" s="46"/>
      <c r="F65" s="46"/>
      <c r="G65" s="47"/>
      <c r="H65" s="47"/>
      <c r="I65" s="47"/>
      <c r="J65" s="47"/>
      <c r="K65" s="48"/>
      <c r="L65" s="47"/>
      <c r="M65" s="48"/>
      <c r="N65" s="47"/>
      <c r="O65" s="47"/>
      <c r="P65" s="47"/>
      <c r="Q65" s="50"/>
      <c r="R65" s="51"/>
      <c r="S65" s="52"/>
      <c r="T65" s="50"/>
      <c r="U65" s="50"/>
      <c r="V65" s="47"/>
    </row>
    <row r="66" spans="1:22" ht="18" customHeight="1" x14ac:dyDescent="0.25">
      <c r="A66" s="45"/>
      <c r="B66" s="46"/>
      <c r="C66" s="46"/>
      <c r="D66" s="46"/>
      <c r="E66" s="46"/>
      <c r="F66" s="46"/>
      <c r="G66" s="47"/>
      <c r="H66" s="47"/>
      <c r="I66" s="47"/>
      <c r="J66" s="47"/>
      <c r="K66" s="48"/>
      <c r="L66" s="47"/>
      <c r="M66" s="48"/>
      <c r="N66" s="47"/>
      <c r="O66" s="47"/>
      <c r="P66" s="47"/>
      <c r="Q66" s="50"/>
      <c r="R66" s="51"/>
      <c r="S66" s="52"/>
      <c r="T66" s="50"/>
      <c r="U66" s="50"/>
      <c r="V66" s="47"/>
    </row>
    <row r="67" spans="1:22" ht="18" customHeight="1" x14ac:dyDescent="0.25">
      <c r="A67" s="45"/>
      <c r="B67" s="46"/>
      <c r="C67" s="46"/>
      <c r="D67" s="46"/>
      <c r="E67" s="46"/>
      <c r="F67" s="46"/>
      <c r="G67" s="47"/>
      <c r="H67" s="47"/>
      <c r="I67" s="47"/>
      <c r="J67" s="47"/>
      <c r="K67" s="48"/>
      <c r="L67" s="47"/>
      <c r="M67" s="48"/>
      <c r="N67" s="47"/>
      <c r="O67" s="47"/>
      <c r="P67" s="47"/>
      <c r="Q67" s="50"/>
      <c r="R67" s="51"/>
      <c r="S67" s="52"/>
      <c r="T67" s="50"/>
      <c r="U67" s="50"/>
      <c r="V67" s="47"/>
    </row>
    <row r="68" spans="1:22" ht="18" customHeight="1" x14ac:dyDescent="0.25">
      <c r="A68" s="45"/>
      <c r="B68" s="46"/>
      <c r="C68" s="46"/>
      <c r="D68" s="46"/>
      <c r="E68" s="46"/>
      <c r="F68" s="46"/>
      <c r="G68" s="47"/>
      <c r="H68" s="47"/>
      <c r="I68" s="47"/>
      <c r="J68" s="47"/>
      <c r="K68" s="48"/>
      <c r="L68" s="47"/>
      <c r="M68" s="48"/>
      <c r="N68" s="47"/>
      <c r="O68" s="47"/>
      <c r="P68" s="47"/>
      <c r="Q68" s="50"/>
      <c r="R68" s="51"/>
      <c r="S68" s="52"/>
      <c r="T68" s="50"/>
      <c r="U68" s="50"/>
      <c r="V68" s="47"/>
    </row>
    <row r="69" spans="1:22" ht="18" customHeight="1" x14ac:dyDescent="0.25">
      <c r="A69" s="45"/>
      <c r="B69" s="46"/>
      <c r="C69" s="46"/>
      <c r="D69" s="46"/>
      <c r="E69" s="46"/>
      <c r="F69" s="46"/>
      <c r="G69" s="47"/>
      <c r="H69" s="47"/>
      <c r="I69" s="47"/>
      <c r="J69" s="47"/>
      <c r="K69" s="48"/>
      <c r="L69" s="47"/>
      <c r="M69" s="48"/>
      <c r="N69" s="47"/>
      <c r="O69" s="47"/>
      <c r="P69" s="47"/>
      <c r="Q69" s="50"/>
      <c r="R69" s="51"/>
      <c r="S69" s="52"/>
      <c r="T69" s="50"/>
      <c r="U69" s="50"/>
      <c r="V69" s="47"/>
    </row>
    <row r="70" spans="1:22" ht="18" customHeight="1" x14ac:dyDescent="0.25">
      <c r="A70" s="45"/>
      <c r="B70" s="46"/>
      <c r="C70" s="46"/>
      <c r="D70" s="46"/>
      <c r="E70" s="46"/>
      <c r="F70" s="46"/>
      <c r="G70" s="47"/>
      <c r="H70" s="47"/>
      <c r="I70" s="47"/>
      <c r="J70" s="47"/>
      <c r="K70" s="48"/>
      <c r="L70" s="47"/>
      <c r="M70" s="48"/>
      <c r="N70" s="47"/>
      <c r="O70" s="47"/>
      <c r="P70" s="47"/>
      <c r="Q70" s="50"/>
      <c r="R70" s="51"/>
      <c r="S70" s="52"/>
      <c r="T70" s="50"/>
      <c r="U70" s="50"/>
      <c r="V70" s="47"/>
    </row>
    <row r="71" spans="1:22" ht="18" customHeight="1" x14ac:dyDescent="0.25">
      <c r="A71" s="45"/>
      <c r="B71" s="46"/>
      <c r="C71" s="46"/>
      <c r="D71" s="46"/>
      <c r="E71" s="46"/>
      <c r="F71" s="46"/>
      <c r="G71" s="47"/>
      <c r="H71" s="47"/>
      <c r="I71" s="47"/>
      <c r="J71" s="47"/>
      <c r="K71" s="48"/>
      <c r="L71" s="47"/>
      <c r="M71" s="48"/>
      <c r="N71" s="47"/>
      <c r="O71" s="47"/>
      <c r="P71" s="47"/>
      <c r="Q71" s="50"/>
      <c r="R71" s="51"/>
      <c r="S71" s="52"/>
      <c r="T71" s="50"/>
      <c r="U71" s="50"/>
      <c r="V71" s="47"/>
    </row>
    <row r="72" spans="1:22" ht="18" customHeight="1" x14ac:dyDescent="0.25">
      <c r="A72" s="45"/>
      <c r="B72" s="46"/>
      <c r="C72" s="46"/>
      <c r="D72" s="46"/>
      <c r="E72" s="46"/>
      <c r="F72" s="46"/>
      <c r="G72" s="47"/>
      <c r="H72" s="47"/>
      <c r="I72" s="47"/>
      <c r="J72" s="47"/>
      <c r="K72" s="48"/>
      <c r="L72" s="47"/>
      <c r="M72" s="48"/>
      <c r="N72" s="47"/>
      <c r="O72" s="47"/>
      <c r="P72" s="47"/>
      <c r="Q72" s="50"/>
      <c r="R72" s="51"/>
      <c r="S72" s="52"/>
      <c r="T72" s="50"/>
      <c r="U72" s="50"/>
      <c r="V72" s="47"/>
    </row>
    <row r="73" spans="1:22" ht="18" customHeight="1" x14ac:dyDescent="0.25">
      <c r="A73" s="45"/>
      <c r="B73" s="46"/>
      <c r="C73" s="46"/>
      <c r="D73" s="46"/>
      <c r="E73" s="46"/>
      <c r="F73" s="46"/>
      <c r="G73" s="47"/>
      <c r="H73" s="47"/>
      <c r="I73" s="47"/>
      <c r="J73" s="47"/>
      <c r="K73" s="48"/>
      <c r="L73" s="47"/>
      <c r="M73" s="48"/>
      <c r="N73" s="47"/>
      <c r="O73" s="47"/>
      <c r="P73" s="47"/>
      <c r="Q73" s="50"/>
      <c r="R73" s="51"/>
      <c r="S73" s="52"/>
      <c r="T73" s="50"/>
      <c r="U73" s="50"/>
      <c r="V73" s="47"/>
    </row>
    <row r="74" spans="1:22" ht="18" customHeight="1" x14ac:dyDescent="0.25">
      <c r="A74" s="45"/>
      <c r="B74" s="46"/>
      <c r="C74" s="46"/>
      <c r="D74" s="46"/>
      <c r="E74" s="46"/>
      <c r="F74" s="46"/>
      <c r="G74" s="47"/>
      <c r="H74" s="47"/>
      <c r="I74" s="47"/>
      <c r="J74" s="47"/>
      <c r="K74" s="48"/>
      <c r="L74" s="47"/>
      <c r="M74" s="48"/>
      <c r="N74" s="47"/>
      <c r="O74" s="47"/>
      <c r="P74" s="47"/>
      <c r="Q74" s="50"/>
      <c r="R74" s="51"/>
      <c r="S74" s="52"/>
      <c r="T74" s="50"/>
      <c r="U74" s="50"/>
      <c r="V74" s="47"/>
    </row>
    <row r="75" spans="1:22" ht="18" customHeight="1" x14ac:dyDescent="0.25">
      <c r="A75" s="45"/>
      <c r="B75" s="46"/>
      <c r="C75" s="46"/>
      <c r="D75" s="46"/>
      <c r="E75" s="46"/>
      <c r="F75" s="46"/>
      <c r="G75" s="47"/>
      <c r="H75" s="47"/>
      <c r="I75" s="47"/>
      <c r="J75" s="47"/>
      <c r="K75" s="48"/>
      <c r="L75" s="47"/>
      <c r="M75" s="48"/>
      <c r="N75" s="47"/>
      <c r="O75" s="47"/>
      <c r="P75" s="47"/>
      <c r="Q75" s="50"/>
      <c r="R75" s="51"/>
      <c r="S75" s="52"/>
      <c r="T75" s="50"/>
      <c r="U75" s="50"/>
      <c r="V75" s="47"/>
    </row>
    <row r="76" spans="1:22" ht="18" customHeight="1" x14ac:dyDescent="0.25">
      <c r="A76" s="45"/>
      <c r="B76" s="46"/>
      <c r="C76" s="46"/>
      <c r="D76" s="46"/>
      <c r="E76" s="46"/>
      <c r="F76" s="46"/>
      <c r="G76" s="47"/>
      <c r="H76" s="47"/>
      <c r="I76" s="47"/>
      <c r="J76" s="47"/>
      <c r="K76" s="48"/>
      <c r="L76" s="47"/>
      <c r="M76" s="48"/>
      <c r="N76" s="47"/>
      <c r="O76" s="47"/>
      <c r="P76" s="47"/>
      <c r="Q76" s="50"/>
      <c r="R76" s="51"/>
      <c r="S76" s="52"/>
      <c r="T76" s="50"/>
      <c r="U76" s="50"/>
      <c r="V76" s="47"/>
    </row>
    <row r="77" spans="1:22" ht="18" customHeight="1" x14ac:dyDescent="0.25">
      <c r="A77" s="45"/>
      <c r="B77" s="46"/>
      <c r="C77" s="46"/>
      <c r="D77" s="46"/>
      <c r="E77" s="46"/>
      <c r="F77" s="46"/>
      <c r="G77" s="47"/>
      <c r="H77" s="47"/>
      <c r="I77" s="47"/>
      <c r="J77" s="47"/>
      <c r="K77" s="48"/>
      <c r="L77" s="47"/>
      <c r="M77" s="48"/>
      <c r="N77" s="47"/>
      <c r="O77" s="47"/>
      <c r="P77" s="47"/>
      <c r="Q77" s="50"/>
      <c r="R77" s="51"/>
      <c r="S77" s="52"/>
      <c r="T77" s="50"/>
      <c r="U77" s="50"/>
      <c r="V77" s="47"/>
    </row>
    <row r="78" spans="1:22" ht="18" customHeight="1" x14ac:dyDescent="0.25">
      <c r="A78" s="45"/>
      <c r="B78" s="46"/>
      <c r="C78" s="46"/>
      <c r="D78" s="46"/>
      <c r="E78" s="46"/>
      <c r="F78" s="46"/>
      <c r="G78" s="47"/>
      <c r="H78" s="47"/>
      <c r="I78" s="47"/>
      <c r="J78" s="47"/>
      <c r="K78" s="48"/>
      <c r="L78" s="47"/>
      <c r="M78" s="48"/>
      <c r="N78" s="47"/>
      <c r="O78" s="47"/>
      <c r="P78" s="47"/>
      <c r="Q78" s="50"/>
      <c r="R78" s="51"/>
      <c r="S78" s="52"/>
      <c r="T78" s="50"/>
      <c r="U78" s="50"/>
      <c r="V78" s="47"/>
    </row>
    <row r="79" spans="1:22" ht="18" customHeight="1" x14ac:dyDescent="0.25">
      <c r="A79" s="45"/>
      <c r="B79" s="46"/>
      <c r="C79" s="46"/>
      <c r="D79" s="46"/>
      <c r="E79" s="46"/>
      <c r="F79" s="46"/>
      <c r="G79" s="47"/>
      <c r="H79" s="47"/>
      <c r="I79" s="47"/>
      <c r="J79" s="47"/>
      <c r="K79" s="48"/>
      <c r="L79" s="47"/>
      <c r="M79" s="48"/>
      <c r="N79" s="47"/>
      <c r="O79" s="47"/>
      <c r="P79" s="47"/>
      <c r="Q79" s="50"/>
      <c r="R79" s="51"/>
      <c r="S79" s="52"/>
      <c r="T79" s="50"/>
      <c r="U79" s="50"/>
      <c r="V79" s="47"/>
    </row>
    <row r="80" spans="1:22" ht="18" customHeight="1" x14ac:dyDescent="0.25">
      <c r="A80" s="45"/>
      <c r="B80" s="46"/>
      <c r="C80" s="46"/>
      <c r="D80" s="46"/>
      <c r="E80" s="46"/>
      <c r="F80" s="46"/>
      <c r="G80" s="47"/>
      <c r="H80" s="47"/>
      <c r="I80" s="47"/>
      <c r="J80" s="47"/>
      <c r="K80" s="48"/>
      <c r="L80" s="47"/>
      <c r="M80" s="48"/>
      <c r="N80" s="47"/>
      <c r="O80" s="47"/>
      <c r="P80" s="47"/>
      <c r="Q80" s="50"/>
      <c r="R80" s="51"/>
      <c r="S80" s="52"/>
      <c r="T80" s="50"/>
      <c r="U80" s="50"/>
      <c r="V80" s="47"/>
    </row>
    <row r="81" spans="1:22" ht="18" customHeight="1" x14ac:dyDescent="0.25">
      <c r="A81" s="45"/>
      <c r="B81" s="46"/>
      <c r="C81" s="46"/>
      <c r="D81" s="46"/>
      <c r="E81" s="46"/>
      <c r="F81" s="46"/>
      <c r="G81" s="47"/>
      <c r="H81" s="47"/>
      <c r="I81" s="47"/>
      <c r="J81" s="47"/>
      <c r="K81" s="48"/>
      <c r="L81" s="47"/>
      <c r="M81" s="48"/>
      <c r="N81" s="47"/>
      <c r="O81" s="47"/>
      <c r="P81" s="47"/>
      <c r="Q81" s="50"/>
      <c r="R81" s="51"/>
      <c r="S81" s="52"/>
      <c r="T81" s="50"/>
      <c r="U81" s="50"/>
      <c r="V81" s="47"/>
    </row>
    <row r="82" spans="1:22" ht="18" customHeight="1" x14ac:dyDescent="0.25">
      <c r="A82" s="45"/>
      <c r="B82" s="46"/>
      <c r="C82" s="46"/>
      <c r="D82" s="46"/>
      <c r="E82" s="46"/>
      <c r="F82" s="46"/>
      <c r="G82" s="47"/>
      <c r="H82" s="47"/>
      <c r="I82" s="47"/>
      <c r="J82" s="47"/>
      <c r="K82" s="48"/>
      <c r="L82" s="47"/>
      <c r="M82" s="48"/>
      <c r="N82" s="47"/>
      <c r="O82" s="47"/>
      <c r="P82" s="47"/>
      <c r="Q82" s="50"/>
      <c r="R82" s="51"/>
      <c r="S82" s="52"/>
      <c r="T82" s="50"/>
      <c r="U82" s="50"/>
      <c r="V82" s="47"/>
    </row>
    <row r="83" spans="1:22" ht="18" customHeight="1" x14ac:dyDescent="0.25">
      <c r="A83" s="45"/>
      <c r="B83" s="46"/>
      <c r="C83" s="46"/>
      <c r="D83" s="46"/>
      <c r="E83" s="46"/>
      <c r="F83" s="46"/>
      <c r="G83" s="47"/>
      <c r="H83" s="47"/>
      <c r="I83" s="47"/>
      <c r="J83" s="47"/>
      <c r="K83" s="48"/>
      <c r="L83" s="47"/>
      <c r="M83" s="48"/>
      <c r="N83" s="47"/>
      <c r="O83" s="47"/>
      <c r="P83" s="47"/>
      <c r="Q83" s="50"/>
      <c r="R83" s="51"/>
      <c r="S83" s="52"/>
      <c r="T83" s="50"/>
      <c r="U83" s="50"/>
      <c r="V83" s="47"/>
    </row>
    <row r="84" spans="1:22" ht="18" customHeight="1" x14ac:dyDescent="0.25">
      <c r="A84" s="45"/>
      <c r="B84" s="46"/>
      <c r="C84" s="46"/>
      <c r="D84" s="46"/>
      <c r="E84" s="46"/>
      <c r="F84" s="46"/>
      <c r="G84" s="47"/>
      <c r="H84" s="47"/>
      <c r="I84" s="47"/>
      <c r="J84" s="47"/>
      <c r="K84" s="48"/>
      <c r="L84" s="47"/>
      <c r="M84" s="48"/>
      <c r="N84" s="47"/>
      <c r="O84" s="47"/>
      <c r="P84" s="47"/>
      <c r="Q84" s="50"/>
      <c r="R84" s="51"/>
      <c r="S84" s="52"/>
      <c r="T84" s="50"/>
      <c r="U84" s="50"/>
      <c r="V84" s="47"/>
    </row>
    <row r="85" spans="1:22" ht="18" customHeight="1" x14ac:dyDescent="0.25">
      <c r="A85" s="45"/>
      <c r="B85" s="46"/>
      <c r="C85" s="46"/>
      <c r="D85" s="46"/>
      <c r="E85" s="46"/>
      <c r="F85" s="46"/>
      <c r="G85" s="47"/>
      <c r="H85" s="47"/>
      <c r="I85" s="47"/>
      <c r="J85" s="47"/>
      <c r="K85" s="48"/>
      <c r="L85" s="47"/>
      <c r="M85" s="48"/>
      <c r="N85" s="47"/>
      <c r="O85" s="47"/>
      <c r="P85" s="47"/>
      <c r="Q85" s="50"/>
      <c r="R85" s="51"/>
      <c r="S85" s="52"/>
      <c r="T85" s="50"/>
      <c r="U85" s="50"/>
      <c r="V85" s="47"/>
    </row>
    <row r="86" spans="1:22" ht="18" customHeight="1" x14ac:dyDescent="0.25">
      <c r="A86" s="45"/>
      <c r="B86" s="46"/>
      <c r="C86" s="46"/>
      <c r="D86" s="46"/>
      <c r="E86" s="46"/>
      <c r="F86" s="46"/>
      <c r="G86" s="47"/>
      <c r="H86" s="47"/>
      <c r="I86" s="47"/>
      <c r="J86" s="47"/>
      <c r="K86" s="48"/>
      <c r="L86" s="47"/>
      <c r="M86" s="48"/>
      <c r="N86" s="47"/>
      <c r="O86" s="47"/>
      <c r="P86" s="47"/>
      <c r="Q86" s="50"/>
      <c r="R86" s="51"/>
      <c r="S86" s="52"/>
      <c r="T86" s="50"/>
      <c r="U86" s="50"/>
      <c r="V86" s="47"/>
    </row>
    <row r="87" spans="1:22" ht="18" customHeight="1" x14ac:dyDescent="0.25">
      <c r="A87" s="45"/>
      <c r="B87" s="46"/>
      <c r="C87" s="46"/>
      <c r="D87" s="46"/>
      <c r="E87" s="46"/>
      <c r="F87" s="46"/>
      <c r="G87" s="47"/>
      <c r="H87" s="47"/>
      <c r="I87" s="47"/>
      <c r="J87" s="47"/>
      <c r="K87" s="48"/>
      <c r="L87" s="47"/>
      <c r="M87" s="48"/>
      <c r="N87" s="47"/>
      <c r="O87" s="47"/>
      <c r="P87" s="47"/>
      <c r="Q87" s="50"/>
      <c r="R87" s="51"/>
      <c r="S87" s="52"/>
      <c r="T87" s="50"/>
      <c r="U87" s="50"/>
      <c r="V87" s="47"/>
    </row>
    <row r="88" spans="1:22" ht="18" customHeight="1" x14ac:dyDescent="0.25">
      <c r="A88" s="45"/>
      <c r="B88" s="46"/>
      <c r="C88" s="46"/>
      <c r="D88" s="46"/>
      <c r="E88" s="46"/>
      <c r="F88" s="46"/>
      <c r="G88" s="47"/>
      <c r="H88" s="47"/>
      <c r="I88" s="47"/>
      <c r="J88" s="47"/>
      <c r="K88" s="48"/>
      <c r="L88" s="47"/>
      <c r="M88" s="48"/>
      <c r="N88" s="47"/>
      <c r="O88" s="47"/>
      <c r="P88" s="47"/>
      <c r="Q88" s="50"/>
      <c r="R88" s="51"/>
      <c r="S88" s="52"/>
      <c r="T88" s="50"/>
      <c r="U88" s="50"/>
      <c r="V88" s="47"/>
    </row>
    <row r="89" spans="1:22" ht="18" customHeight="1" x14ac:dyDescent="0.25">
      <c r="A89" s="45"/>
      <c r="B89" s="46"/>
      <c r="C89" s="46"/>
      <c r="D89" s="46"/>
      <c r="E89" s="46"/>
      <c r="F89" s="46"/>
      <c r="G89" s="47"/>
      <c r="H89" s="47"/>
      <c r="I89" s="47"/>
      <c r="J89" s="47"/>
      <c r="K89" s="48"/>
      <c r="L89" s="47"/>
      <c r="M89" s="48"/>
      <c r="N89" s="47"/>
      <c r="O89" s="47"/>
      <c r="P89" s="47"/>
      <c r="Q89" s="50"/>
      <c r="R89" s="51"/>
      <c r="S89" s="52"/>
      <c r="T89" s="50"/>
      <c r="U89" s="50"/>
      <c r="V89" s="47"/>
    </row>
    <row r="90" spans="1:22" ht="18" customHeight="1" x14ac:dyDescent="0.25">
      <c r="A90" s="45"/>
      <c r="B90" s="46"/>
      <c r="C90" s="46"/>
      <c r="D90" s="46"/>
      <c r="E90" s="46"/>
      <c r="F90" s="46"/>
      <c r="G90" s="47"/>
      <c r="H90" s="47"/>
      <c r="I90" s="47"/>
      <c r="J90" s="47"/>
      <c r="K90" s="48"/>
      <c r="L90" s="47"/>
      <c r="M90" s="48"/>
      <c r="N90" s="47"/>
      <c r="O90" s="47"/>
      <c r="P90" s="47"/>
      <c r="Q90" s="50"/>
      <c r="R90" s="51"/>
      <c r="S90" s="52"/>
      <c r="T90" s="50"/>
      <c r="U90" s="50"/>
      <c r="V90" s="47"/>
    </row>
    <row r="91" spans="1:22" ht="18" customHeight="1" x14ac:dyDescent="0.25">
      <c r="A91" s="45"/>
      <c r="B91" s="46"/>
      <c r="C91" s="46"/>
      <c r="D91" s="46"/>
      <c r="E91" s="46"/>
      <c r="F91" s="46"/>
      <c r="G91" s="47"/>
      <c r="H91" s="47"/>
      <c r="I91" s="47"/>
      <c r="J91" s="47"/>
      <c r="K91" s="48"/>
      <c r="L91" s="47"/>
      <c r="M91" s="48"/>
      <c r="N91" s="47"/>
      <c r="O91" s="47"/>
      <c r="P91" s="47"/>
      <c r="Q91" s="50"/>
      <c r="R91" s="51"/>
      <c r="S91" s="52"/>
      <c r="T91" s="50"/>
      <c r="U91" s="50"/>
      <c r="V91" s="47"/>
    </row>
    <row r="92" spans="1:22" ht="18" customHeight="1" x14ac:dyDescent="0.25">
      <c r="A92" s="45"/>
      <c r="B92" s="46"/>
      <c r="C92" s="46"/>
      <c r="D92" s="46"/>
      <c r="E92" s="46"/>
      <c r="F92" s="46"/>
      <c r="G92" s="47"/>
      <c r="H92" s="47"/>
      <c r="I92" s="47"/>
      <c r="J92" s="47"/>
      <c r="K92" s="48"/>
      <c r="L92" s="47"/>
      <c r="M92" s="48"/>
      <c r="N92" s="47"/>
      <c r="O92" s="47"/>
      <c r="P92" s="47"/>
      <c r="Q92" s="50"/>
      <c r="R92" s="51"/>
      <c r="S92" s="52"/>
      <c r="T92" s="50"/>
      <c r="U92" s="50"/>
      <c r="V92" s="47"/>
    </row>
    <row r="93" spans="1:22" ht="18" customHeight="1" x14ac:dyDescent="0.25">
      <c r="A93" s="45"/>
      <c r="B93" s="46"/>
      <c r="C93" s="46"/>
      <c r="D93" s="46"/>
      <c r="E93" s="46"/>
      <c r="F93" s="46"/>
      <c r="G93" s="47"/>
      <c r="H93" s="47"/>
      <c r="I93" s="47"/>
      <c r="J93" s="47"/>
      <c r="K93" s="48"/>
      <c r="L93" s="47"/>
      <c r="M93" s="48"/>
      <c r="N93" s="47"/>
      <c r="O93" s="47"/>
      <c r="P93" s="47"/>
      <c r="Q93" s="50"/>
      <c r="R93" s="51"/>
      <c r="S93" s="52"/>
      <c r="T93" s="50"/>
      <c r="U93" s="50"/>
      <c r="V93" s="47"/>
    </row>
    <row r="94" spans="1:22" ht="18" customHeight="1" x14ac:dyDescent="0.25">
      <c r="A94" s="45"/>
      <c r="B94" s="46"/>
      <c r="C94" s="46"/>
      <c r="D94" s="46"/>
      <c r="E94" s="46"/>
      <c r="F94" s="46"/>
      <c r="G94" s="47"/>
      <c r="H94" s="47"/>
      <c r="I94" s="47"/>
      <c r="J94" s="47"/>
      <c r="K94" s="48"/>
      <c r="L94" s="47"/>
      <c r="M94" s="48"/>
      <c r="N94" s="47"/>
      <c r="O94" s="47"/>
      <c r="P94" s="47"/>
      <c r="Q94" s="50"/>
      <c r="R94" s="51"/>
      <c r="S94" s="52"/>
      <c r="T94" s="50"/>
      <c r="U94" s="50"/>
      <c r="V94" s="47"/>
    </row>
    <row r="95" spans="1:22" ht="18" customHeight="1" x14ac:dyDescent="0.25">
      <c r="A95" s="45"/>
      <c r="B95" s="46"/>
      <c r="C95" s="46"/>
      <c r="D95" s="46"/>
      <c r="E95" s="46"/>
      <c r="F95" s="46"/>
      <c r="G95" s="47"/>
      <c r="H95" s="47"/>
      <c r="I95" s="47"/>
      <c r="J95" s="47"/>
      <c r="K95" s="48"/>
      <c r="L95" s="47"/>
      <c r="M95" s="48"/>
      <c r="N95" s="47"/>
      <c r="O95" s="47"/>
      <c r="P95" s="47"/>
      <c r="Q95" s="50"/>
      <c r="R95" s="51"/>
      <c r="S95" s="52"/>
      <c r="T95" s="50"/>
      <c r="U95" s="50"/>
      <c r="V95" s="47"/>
    </row>
    <row r="96" spans="1:22" ht="18" customHeight="1" x14ac:dyDescent="0.25">
      <c r="A96" s="45"/>
      <c r="B96" s="46"/>
      <c r="C96" s="46"/>
      <c r="D96" s="46"/>
      <c r="E96" s="46"/>
      <c r="F96" s="46"/>
      <c r="G96" s="47"/>
      <c r="H96" s="47"/>
      <c r="I96" s="47"/>
      <c r="J96" s="47"/>
      <c r="K96" s="48"/>
      <c r="L96" s="47"/>
      <c r="M96" s="48"/>
      <c r="N96" s="47"/>
      <c r="O96" s="47"/>
      <c r="P96" s="47"/>
      <c r="Q96" s="50"/>
      <c r="R96" s="51"/>
      <c r="S96" s="52"/>
      <c r="T96" s="50"/>
      <c r="U96" s="50"/>
      <c r="V96" s="47"/>
    </row>
    <row r="97" spans="1:22" ht="18" customHeight="1" x14ac:dyDescent="0.25">
      <c r="A97" s="45"/>
      <c r="B97" s="46"/>
      <c r="C97" s="46"/>
      <c r="D97" s="46"/>
      <c r="E97" s="46"/>
      <c r="F97" s="46"/>
      <c r="G97" s="47"/>
      <c r="H97" s="47"/>
      <c r="I97" s="47"/>
      <c r="J97" s="47"/>
      <c r="K97" s="48"/>
      <c r="L97" s="47"/>
      <c r="M97" s="48"/>
      <c r="N97" s="47"/>
      <c r="O97" s="47"/>
      <c r="P97" s="47"/>
      <c r="Q97" s="50"/>
      <c r="R97" s="51"/>
      <c r="S97" s="52"/>
      <c r="T97" s="50"/>
      <c r="U97" s="50"/>
      <c r="V97" s="47"/>
    </row>
    <row r="98" spans="1:22" ht="18" customHeight="1" x14ac:dyDescent="0.25">
      <c r="A98" s="45"/>
      <c r="B98" s="46"/>
      <c r="C98" s="46"/>
      <c r="D98" s="46"/>
      <c r="E98" s="46"/>
      <c r="F98" s="46"/>
      <c r="G98" s="47"/>
      <c r="H98" s="47"/>
      <c r="I98" s="47"/>
      <c r="J98" s="53"/>
      <c r="K98" s="54"/>
      <c r="L98" s="53"/>
      <c r="M98" s="48"/>
      <c r="N98" s="47"/>
      <c r="O98" s="47"/>
      <c r="P98" s="47"/>
      <c r="Q98" s="50"/>
      <c r="R98" s="51"/>
      <c r="S98" s="52"/>
      <c r="T98" s="50"/>
      <c r="U98" s="50"/>
      <c r="V98" s="47"/>
    </row>
    <row r="99" spans="1:22" ht="18" customHeight="1" x14ac:dyDescent="0.25">
      <c r="A99" s="45"/>
      <c r="B99" s="46"/>
      <c r="C99" s="46"/>
      <c r="D99" s="46"/>
      <c r="E99" s="46"/>
      <c r="F99" s="46"/>
      <c r="G99" s="47"/>
      <c r="H99" s="47"/>
      <c r="I99" s="47"/>
      <c r="J99" s="53"/>
      <c r="K99" s="54"/>
      <c r="L99" s="53"/>
      <c r="M99" s="48"/>
      <c r="N99" s="47"/>
      <c r="O99" s="47"/>
      <c r="P99" s="47"/>
      <c r="Q99" s="50"/>
      <c r="R99" s="51"/>
      <c r="S99" s="52"/>
      <c r="T99" s="50"/>
      <c r="U99" s="50"/>
      <c r="V99" s="47"/>
    </row>
    <row r="100" spans="1:22" ht="18" customHeight="1" x14ac:dyDescent="0.25">
      <c r="A100" s="45"/>
      <c r="B100" s="46"/>
      <c r="C100" s="46"/>
      <c r="D100" s="46"/>
      <c r="E100" s="46"/>
      <c r="F100" s="46"/>
      <c r="G100" s="47"/>
      <c r="H100" s="47"/>
      <c r="I100" s="47"/>
      <c r="J100" s="53"/>
      <c r="K100" s="54"/>
      <c r="L100" s="53"/>
      <c r="M100" s="48"/>
      <c r="N100" s="47"/>
      <c r="O100" s="47"/>
      <c r="P100" s="47"/>
      <c r="Q100" s="50"/>
      <c r="R100" s="51"/>
      <c r="S100" s="52"/>
      <c r="T100" s="50"/>
      <c r="U100" s="50"/>
      <c r="V100" s="47"/>
    </row>
    <row r="101" spans="1:22" ht="18" customHeight="1" x14ac:dyDescent="0.25">
      <c r="A101" s="45"/>
      <c r="B101" s="46"/>
      <c r="C101" s="46"/>
      <c r="D101" s="46"/>
      <c r="E101" s="46"/>
      <c r="F101" s="46"/>
      <c r="G101" s="47"/>
      <c r="H101" s="47"/>
      <c r="I101" s="47"/>
      <c r="J101" s="53"/>
      <c r="K101" s="54"/>
      <c r="L101" s="53"/>
      <c r="M101" s="48"/>
      <c r="N101" s="47"/>
      <c r="O101" s="47"/>
      <c r="P101" s="47"/>
      <c r="Q101" s="50"/>
      <c r="R101" s="51"/>
      <c r="S101" s="52"/>
      <c r="T101" s="50"/>
      <c r="U101" s="50"/>
      <c r="V101" s="47"/>
    </row>
    <row r="102" spans="1:22" ht="18" customHeight="1" x14ac:dyDescent="0.25">
      <c r="A102" s="45"/>
      <c r="B102" s="46"/>
      <c r="C102" s="46"/>
      <c r="D102" s="46"/>
      <c r="E102" s="46"/>
      <c r="F102" s="46"/>
      <c r="G102" s="47"/>
      <c r="H102" s="47"/>
      <c r="I102" s="47"/>
      <c r="J102" s="53"/>
      <c r="K102" s="54"/>
      <c r="L102" s="53"/>
      <c r="M102" s="48"/>
      <c r="N102" s="47"/>
      <c r="O102" s="47"/>
      <c r="P102" s="47"/>
      <c r="Q102" s="50"/>
      <c r="R102" s="51"/>
      <c r="S102" s="52"/>
      <c r="T102" s="50"/>
      <c r="U102" s="50"/>
      <c r="V102" s="47"/>
    </row>
    <row r="103" spans="1:22" ht="18" customHeight="1" x14ac:dyDescent="0.25">
      <c r="A103" s="45"/>
      <c r="B103" s="46"/>
      <c r="C103" s="46"/>
      <c r="D103" s="46"/>
      <c r="E103" s="46"/>
      <c r="F103" s="46"/>
      <c r="G103" s="47"/>
      <c r="H103" s="47"/>
      <c r="I103" s="47"/>
      <c r="J103" s="53"/>
      <c r="K103" s="54"/>
      <c r="L103" s="53"/>
      <c r="M103" s="48"/>
      <c r="N103" s="47"/>
      <c r="O103" s="47"/>
      <c r="P103" s="47"/>
      <c r="Q103" s="50"/>
      <c r="R103" s="51"/>
      <c r="S103" s="52"/>
      <c r="T103" s="50"/>
      <c r="U103" s="50"/>
      <c r="V103" s="47"/>
    </row>
    <row r="104" spans="1:22" ht="18" customHeight="1" x14ac:dyDescent="0.25">
      <c r="A104" s="45"/>
      <c r="B104" s="46"/>
      <c r="C104" s="46"/>
      <c r="D104" s="46"/>
      <c r="E104" s="46"/>
      <c r="F104" s="46"/>
      <c r="G104" s="47"/>
      <c r="H104" s="47"/>
      <c r="I104" s="47"/>
      <c r="J104" s="53"/>
      <c r="K104" s="54"/>
      <c r="L104" s="53"/>
      <c r="M104" s="48"/>
      <c r="N104" s="47"/>
      <c r="O104" s="47"/>
      <c r="P104" s="47"/>
      <c r="Q104" s="50"/>
      <c r="R104" s="51"/>
      <c r="S104" s="52"/>
      <c r="T104" s="50"/>
      <c r="U104" s="50"/>
      <c r="V104" s="47"/>
    </row>
    <row r="105" spans="1:22" ht="18" customHeight="1" x14ac:dyDescent="0.25">
      <c r="A105" s="45"/>
      <c r="B105" s="46"/>
      <c r="C105" s="46"/>
      <c r="D105" s="46"/>
      <c r="E105" s="46"/>
      <c r="F105" s="46"/>
      <c r="G105" s="47"/>
      <c r="H105" s="47"/>
      <c r="I105" s="47"/>
      <c r="J105" s="53"/>
      <c r="K105" s="54"/>
      <c r="L105" s="53"/>
      <c r="M105" s="48"/>
      <c r="N105" s="47"/>
      <c r="O105" s="47"/>
      <c r="P105" s="47"/>
      <c r="Q105" s="50"/>
      <c r="R105" s="51"/>
      <c r="S105" s="52"/>
      <c r="T105" s="50"/>
      <c r="U105" s="50"/>
      <c r="V105" s="47"/>
    </row>
    <row r="106" spans="1:22" ht="18" customHeight="1" x14ac:dyDescent="0.25">
      <c r="A106" s="45"/>
      <c r="B106" s="46"/>
      <c r="C106" s="46"/>
      <c r="D106" s="46"/>
      <c r="E106" s="46"/>
      <c r="F106" s="46"/>
      <c r="G106" s="47"/>
      <c r="H106" s="47"/>
      <c r="I106" s="47"/>
      <c r="J106" s="53"/>
      <c r="K106" s="54"/>
      <c r="L106" s="53"/>
      <c r="M106" s="48"/>
      <c r="N106" s="47"/>
      <c r="O106" s="47"/>
      <c r="P106" s="47"/>
      <c r="Q106" s="50"/>
      <c r="R106" s="51"/>
      <c r="S106" s="52"/>
      <c r="T106" s="50"/>
      <c r="U106" s="50"/>
      <c r="V106" s="47"/>
    </row>
    <row r="107" spans="1:22" ht="18" customHeight="1" x14ac:dyDescent="0.25">
      <c r="A107" s="45"/>
      <c r="B107" s="46"/>
      <c r="C107" s="46"/>
      <c r="D107" s="46"/>
      <c r="E107" s="46"/>
      <c r="F107" s="46"/>
      <c r="G107" s="47"/>
      <c r="H107" s="47"/>
      <c r="I107" s="47"/>
      <c r="J107" s="53"/>
      <c r="K107" s="54"/>
      <c r="L107" s="53"/>
      <c r="M107" s="48"/>
      <c r="N107" s="47"/>
      <c r="O107" s="47"/>
      <c r="P107" s="47"/>
      <c r="Q107" s="50"/>
      <c r="R107" s="51"/>
      <c r="S107" s="52"/>
      <c r="T107" s="50"/>
      <c r="U107" s="50"/>
      <c r="V107" s="47"/>
    </row>
    <row r="108" spans="1:22" ht="18" customHeight="1" x14ac:dyDescent="0.25">
      <c r="A108" s="45"/>
      <c r="B108" s="46"/>
      <c r="C108" s="46"/>
      <c r="D108" s="46"/>
      <c r="E108" s="46"/>
      <c r="F108" s="46"/>
      <c r="G108" s="47"/>
      <c r="H108" s="47"/>
      <c r="I108" s="47"/>
      <c r="J108" s="53"/>
      <c r="K108" s="54"/>
      <c r="L108" s="53"/>
      <c r="M108" s="48"/>
      <c r="N108" s="47"/>
      <c r="O108" s="47"/>
      <c r="P108" s="47"/>
      <c r="Q108" s="50"/>
      <c r="R108" s="51"/>
      <c r="S108" s="52"/>
      <c r="T108" s="50"/>
      <c r="U108" s="50"/>
      <c r="V108" s="47"/>
    </row>
    <row r="109" spans="1:22" ht="18" customHeight="1" x14ac:dyDescent="0.25">
      <c r="A109" s="45"/>
      <c r="B109" s="46"/>
      <c r="C109" s="46"/>
      <c r="D109" s="46"/>
      <c r="E109" s="46"/>
      <c r="F109" s="46"/>
      <c r="G109" s="47"/>
      <c r="H109" s="47"/>
      <c r="I109" s="47"/>
      <c r="J109" s="53"/>
      <c r="K109" s="54"/>
      <c r="L109" s="53"/>
      <c r="M109" s="48"/>
      <c r="N109" s="47"/>
      <c r="O109" s="47"/>
      <c r="P109" s="47"/>
      <c r="Q109" s="50"/>
      <c r="R109" s="51"/>
      <c r="S109" s="52"/>
      <c r="T109" s="50"/>
      <c r="U109" s="50"/>
      <c r="V109" s="47"/>
    </row>
    <row r="110" spans="1:22" ht="18" customHeight="1" x14ac:dyDescent="0.25">
      <c r="A110" s="45"/>
      <c r="B110" s="46"/>
      <c r="C110" s="46"/>
      <c r="D110" s="46"/>
      <c r="E110" s="46"/>
      <c r="F110" s="46"/>
      <c r="G110" s="47"/>
      <c r="H110" s="47"/>
      <c r="I110" s="47"/>
      <c r="J110" s="53"/>
      <c r="K110" s="54"/>
      <c r="L110" s="53"/>
      <c r="M110" s="48"/>
      <c r="N110" s="47"/>
      <c r="O110" s="47"/>
      <c r="P110" s="47"/>
      <c r="Q110" s="50"/>
      <c r="R110" s="51"/>
      <c r="S110" s="52"/>
      <c r="T110" s="50"/>
      <c r="U110" s="50"/>
      <c r="V110" s="47"/>
    </row>
    <row r="111" spans="1:22" ht="18" customHeight="1" x14ac:dyDescent="0.25">
      <c r="A111" s="45"/>
      <c r="B111" s="46"/>
      <c r="C111" s="46"/>
      <c r="D111" s="46"/>
      <c r="E111" s="46"/>
      <c r="F111" s="46"/>
      <c r="G111" s="47"/>
      <c r="H111" s="47"/>
      <c r="I111" s="47"/>
      <c r="J111" s="53"/>
      <c r="K111" s="54"/>
      <c r="L111" s="53"/>
      <c r="M111" s="48"/>
      <c r="N111" s="47"/>
      <c r="O111" s="47"/>
      <c r="P111" s="47"/>
      <c r="Q111" s="50"/>
      <c r="R111" s="51"/>
      <c r="S111" s="52"/>
      <c r="T111" s="50"/>
      <c r="U111" s="50"/>
      <c r="V111" s="47"/>
    </row>
    <row r="112" spans="1:22" ht="18" customHeight="1" x14ac:dyDescent="0.25">
      <c r="A112" s="45"/>
      <c r="B112" s="46"/>
      <c r="C112" s="46"/>
      <c r="D112" s="46"/>
      <c r="E112" s="46"/>
      <c r="F112" s="46"/>
      <c r="G112" s="47"/>
      <c r="H112" s="47"/>
      <c r="I112" s="47"/>
      <c r="J112" s="53"/>
      <c r="K112" s="54"/>
      <c r="L112" s="53"/>
      <c r="M112" s="48"/>
      <c r="N112" s="47"/>
      <c r="O112" s="47"/>
      <c r="P112" s="47"/>
      <c r="Q112" s="50"/>
      <c r="R112" s="51"/>
      <c r="S112" s="52"/>
      <c r="T112" s="50"/>
      <c r="U112" s="50"/>
      <c r="V112" s="47"/>
    </row>
    <row r="113" spans="1:22" ht="18" customHeight="1" x14ac:dyDescent="0.25">
      <c r="A113" s="45"/>
      <c r="B113" s="46"/>
      <c r="C113" s="46"/>
      <c r="D113" s="46"/>
      <c r="E113" s="46"/>
      <c r="F113" s="46"/>
      <c r="G113" s="47"/>
      <c r="H113" s="47"/>
      <c r="I113" s="47"/>
      <c r="J113" s="53"/>
      <c r="K113" s="54"/>
      <c r="L113" s="53"/>
      <c r="M113" s="48"/>
      <c r="N113" s="47"/>
      <c r="O113" s="47"/>
      <c r="P113" s="47"/>
      <c r="Q113" s="50"/>
      <c r="R113" s="51"/>
      <c r="S113" s="52"/>
      <c r="T113" s="50"/>
      <c r="U113" s="50"/>
      <c r="V113" s="47"/>
    </row>
    <row r="114" spans="1:22" ht="18" customHeight="1" x14ac:dyDescent="0.25">
      <c r="A114" s="45"/>
      <c r="B114" s="46"/>
      <c r="C114" s="46"/>
      <c r="D114" s="46"/>
      <c r="E114" s="46"/>
      <c r="F114" s="46"/>
      <c r="G114" s="47"/>
      <c r="H114" s="47"/>
      <c r="I114" s="47"/>
      <c r="J114" s="53"/>
      <c r="K114" s="54"/>
      <c r="L114" s="53"/>
      <c r="M114" s="48"/>
      <c r="N114" s="47"/>
      <c r="O114" s="47"/>
      <c r="P114" s="47"/>
      <c r="Q114" s="50"/>
      <c r="R114" s="51"/>
      <c r="S114" s="52"/>
      <c r="T114" s="50"/>
      <c r="U114" s="50"/>
      <c r="V114" s="47"/>
    </row>
    <row r="115" spans="1:22" ht="18" customHeight="1" x14ac:dyDescent="0.25">
      <c r="A115" s="45"/>
      <c r="B115" s="46"/>
      <c r="C115" s="46"/>
      <c r="D115" s="46"/>
      <c r="E115" s="46"/>
      <c r="F115" s="46"/>
      <c r="G115" s="47"/>
      <c r="H115" s="47"/>
      <c r="I115" s="47"/>
      <c r="J115" s="53"/>
      <c r="K115" s="54"/>
      <c r="L115" s="53"/>
      <c r="M115" s="48"/>
      <c r="N115" s="47"/>
      <c r="O115" s="47"/>
      <c r="P115" s="47"/>
      <c r="Q115" s="50"/>
      <c r="R115" s="51"/>
      <c r="S115" s="52"/>
      <c r="T115" s="50"/>
      <c r="U115" s="50"/>
      <c r="V115" s="47"/>
    </row>
    <row r="116" spans="1:22" ht="18" customHeight="1" x14ac:dyDescent="0.25">
      <c r="A116" s="45"/>
      <c r="B116" s="46"/>
      <c r="C116" s="46"/>
      <c r="D116" s="46"/>
      <c r="E116" s="46"/>
      <c r="F116" s="46"/>
      <c r="G116" s="47"/>
      <c r="H116" s="47"/>
      <c r="I116" s="47"/>
      <c r="J116" s="53"/>
      <c r="K116" s="54"/>
      <c r="L116" s="53"/>
      <c r="M116" s="48"/>
      <c r="N116" s="47"/>
      <c r="O116" s="47"/>
      <c r="P116" s="47"/>
      <c r="Q116" s="50"/>
      <c r="R116" s="51"/>
      <c r="S116" s="52"/>
      <c r="T116" s="50"/>
      <c r="U116" s="50"/>
      <c r="V116" s="47"/>
    </row>
    <row r="117" spans="1:22" ht="18" customHeight="1" x14ac:dyDescent="0.25">
      <c r="A117" s="45"/>
      <c r="B117" s="46"/>
      <c r="C117" s="46"/>
      <c r="D117" s="46"/>
      <c r="E117" s="46"/>
      <c r="F117" s="46"/>
      <c r="G117" s="47"/>
      <c r="H117" s="47"/>
      <c r="I117" s="47"/>
      <c r="J117" s="53"/>
      <c r="K117" s="54"/>
      <c r="L117" s="53"/>
      <c r="M117" s="48"/>
      <c r="N117" s="47"/>
      <c r="O117" s="47"/>
      <c r="P117" s="47"/>
      <c r="Q117" s="50"/>
      <c r="R117" s="51"/>
      <c r="S117" s="52"/>
      <c r="T117" s="50"/>
      <c r="U117" s="50"/>
      <c r="V117" s="47"/>
    </row>
    <row r="118" spans="1:22" ht="18" customHeight="1" x14ac:dyDescent="0.25">
      <c r="A118" s="45"/>
      <c r="B118" s="46"/>
      <c r="C118" s="46"/>
      <c r="D118" s="46"/>
      <c r="E118" s="46"/>
      <c r="F118" s="46"/>
      <c r="G118" s="47"/>
      <c r="H118" s="47"/>
      <c r="I118" s="47"/>
      <c r="J118" s="53"/>
      <c r="K118" s="54"/>
      <c r="L118" s="53"/>
      <c r="M118" s="48"/>
      <c r="N118" s="47"/>
      <c r="O118" s="47"/>
      <c r="P118" s="47"/>
      <c r="Q118" s="50"/>
      <c r="R118" s="51"/>
      <c r="S118" s="52"/>
      <c r="T118" s="50"/>
      <c r="U118" s="50"/>
      <c r="V118" s="47"/>
    </row>
    <row r="119" spans="1:22" ht="18" customHeight="1" x14ac:dyDescent="0.25">
      <c r="A119" s="45"/>
      <c r="B119" s="46"/>
      <c r="C119" s="46"/>
      <c r="D119" s="46"/>
      <c r="E119" s="46"/>
      <c r="F119" s="46"/>
      <c r="G119" s="47"/>
      <c r="H119" s="47"/>
      <c r="I119" s="47"/>
      <c r="J119" s="53"/>
      <c r="K119" s="54"/>
      <c r="L119" s="53"/>
      <c r="M119" s="48"/>
      <c r="N119" s="47"/>
      <c r="O119" s="47"/>
      <c r="P119" s="47"/>
      <c r="Q119" s="50"/>
      <c r="R119" s="51"/>
      <c r="S119" s="52"/>
      <c r="T119" s="50"/>
      <c r="U119" s="50"/>
      <c r="V119" s="47"/>
    </row>
    <row r="120" spans="1:22" ht="18" customHeight="1" x14ac:dyDescent="0.25">
      <c r="A120" s="45"/>
      <c r="B120" s="46"/>
      <c r="C120" s="46"/>
      <c r="D120" s="46"/>
      <c r="E120" s="46"/>
      <c r="F120" s="46"/>
      <c r="G120" s="47"/>
      <c r="H120" s="47"/>
      <c r="I120" s="47"/>
      <c r="J120" s="53"/>
      <c r="K120" s="54"/>
      <c r="L120" s="53"/>
      <c r="M120" s="48"/>
      <c r="N120" s="47"/>
      <c r="O120" s="47"/>
      <c r="P120" s="47"/>
      <c r="Q120" s="50"/>
      <c r="R120" s="51"/>
      <c r="S120" s="52"/>
      <c r="T120" s="50"/>
      <c r="U120" s="50"/>
      <c r="V120" s="47"/>
    </row>
    <row r="121" spans="1:22" ht="18" customHeight="1" x14ac:dyDescent="0.25">
      <c r="A121" s="45"/>
      <c r="B121" s="46"/>
      <c r="C121" s="46"/>
      <c r="D121" s="46"/>
      <c r="E121" s="46"/>
      <c r="F121" s="46"/>
      <c r="G121" s="47"/>
      <c r="H121" s="47"/>
      <c r="I121" s="47"/>
      <c r="J121" s="53"/>
      <c r="K121" s="54"/>
      <c r="L121" s="53"/>
      <c r="M121" s="48"/>
      <c r="N121" s="47"/>
      <c r="O121" s="47"/>
      <c r="P121" s="47"/>
      <c r="Q121" s="50"/>
      <c r="R121" s="51"/>
      <c r="S121" s="52"/>
      <c r="T121" s="50"/>
      <c r="U121" s="50"/>
      <c r="V121" s="47"/>
    </row>
    <row r="122" spans="1:22" ht="18" customHeight="1" x14ac:dyDescent="0.25">
      <c r="A122" s="45"/>
      <c r="B122" s="46"/>
      <c r="C122" s="46"/>
      <c r="D122" s="46"/>
      <c r="E122" s="46"/>
      <c r="F122" s="46"/>
      <c r="G122" s="47"/>
      <c r="H122" s="47"/>
      <c r="I122" s="47"/>
      <c r="J122" s="53"/>
      <c r="K122" s="54"/>
      <c r="L122" s="53"/>
      <c r="M122" s="48"/>
      <c r="N122" s="47"/>
      <c r="O122" s="47"/>
      <c r="P122" s="47"/>
      <c r="Q122" s="50"/>
      <c r="R122" s="51"/>
      <c r="S122" s="52"/>
      <c r="T122" s="50"/>
      <c r="U122" s="50"/>
      <c r="V122" s="47"/>
    </row>
    <row r="123" spans="1:22" ht="18" customHeight="1" x14ac:dyDescent="0.25">
      <c r="A123" s="45"/>
      <c r="B123" s="46"/>
      <c r="C123" s="46"/>
      <c r="D123" s="46"/>
      <c r="E123" s="46"/>
      <c r="F123" s="46"/>
      <c r="G123" s="47"/>
      <c r="H123" s="47"/>
      <c r="I123" s="47"/>
      <c r="J123" s="53"/>
      <c r="K123" s="54"/>
      <c r="L123" s="53"/>
      <c r="M123" s="48"/>
      <c r="N123" s="47"/>
      <c r="O123" s="47"/>
      <c r="P123" s="47"/>
      <c r="Q123" s="50"/>
      <c r="R123" s="51"/>
      <c r="S123" s="52"/>
      <c r="T123" s="50"/>
      <c r="U123" s="50"/>
      <c r="V123" s="47"/>
    </row>
    <row r="124" spans="1:22" ht="18" customHeight="1" x14ac:dyDescent="0.25">
      <c r="A124" s="45"/>
      <c r="B124" s="46"/>
      <c r="C124" s="46"/>
      <c r="D124" s="46"/>
      <c r="E124" s="46"/>
      <c r="F124" s="46"/>
      <c r="G124" s="47"/>
      <c r="H124" s="47"/>
      <c r="I124" s="47"/>
      <c r="J124" s="53"/>
      <c r="K124" s="54"/>
      <c r="L124" s="53"/>
      <c r="M124" s="48"/>
      <c r="N124" s="47"/>
      <c r="O124" s="47"/>
      <c r="P124" s="47"/>
      <c r="Q124" s="50"/>
      <c r="R124" s="51"/>
      <c r="S124" s="52"/>
      <c r="T124" s="50"/>
      <c r="U124" s="50"/>
      <c r="V124" s="47"/>
    </row>
    <row r="125" spans="1:22" ht="18" customHeight="1" x14ac:dyDescent="0.25">
      <c r="A125" s="45"/>
      <c r="B125" s="46"/>
      <c r="C125" s="46"/>
      <c r="D125" s="46"/>
      <c r="E125" s="46"/>
      <c r="F125" s="46"/>
      <c r="G125" s="47"/>
      <c r="H125" s="47"/>
      <c r="I125" s="47"/>
      <c r="J125" s="53"/>
      <c r="K125" s="54"/>
      <c r="L125" s="53"/>
      <c r="M125" s="48"/>
      <c r="N125" s="47"/>
      <c r="O125" s="47"/>
      <c r="P125" s="47"/>
      <c r="Q125" s="50"/>
      <c r="R125" s="51"/>
      <c r="S125" s="52"/>
      <c r="T125" s="50"/>
      <c r="U125" s="50"/>
      <c r="V125" s="47"/>
    </row>
    <row r="126" spans="1:22" ht="18" customHeight="1" x14ac:dyDescent="0.25">
      <c r="A126" s="45"/>
      <c r="B126" s="46"/>
      <c r="C126" s="46"/>
      <c r="D126" s="46"/>
      <c r="E126" s="46"/>
      <c r="F126" s="46"/>
      <c r="G126" s="47"/>
      <c r="H126" s="47"/>
      <c r="I126" s="47"/>
      <c r="J126" s="53"/>
      <c r="K126" s="54"/>
      <c r="L126" s="53"/>
      <c r="M126" s="54"/>
      <c r="N126" s="47"/>
      <c r="O126" s="47"/>
      <c r="P126" s="47"/>
      <c r="Q126" s="50"/>
      <c r="R126" s="51"/>
      <c r="S126" s="52"/>
      <c r="T126" s="50"/>
      <c r="U126" s="50"/>
      <c r="V126" s="47"/>
    </row>
    <row r="127" spans="1:22" ht="18" customHeight="1" x14ac:dyDescent="0.25">
      <c r="A127" s="45"/>
      <c r="B127" s="46"/>
      <c r="C127" s="46"/>
      <c r="D127" s="46"/>
      <c r="E127" s="46"/>
      <c r="F127" s="46"/>
      <c r="G127" s="47"/>
      <c r="H127" s="47"/>
      <c r="I127" s="47"/>
      <c r="J127" s="53"/>
      <c r="K127" s="54"/>
      <c r="L127" s="53"/>
      <c r="M127" s="48"/>
      <c r="N127" s="47"/>
      <c r="O127" s="47"/>
      <c r="P127" s="47"/>
      <c r="Q127" s="50"/>
      <c r="R127" s="51"/>
      <c r="S127" s="52"/>
      <c r="T127" s="50"/>
      <c r="U127" s="50"/>
      <c r="V127" s="47"/>
    </row>
    <row r="128" spans="1:22" ht="18" customHeight="1" x14ac:dyDescent="0.25">
      <c r="A128" s="45"/>
      <c r="B128" s="46"/>
      <c r="C128" s="46"/>
      <c r="D128" s="46"/>
      <c r="E128" s="46"/>
      <c r="F128" s="46"/>
      <c r="G128" s="47"/>
      <c r="H128" s="47"/>
      <c r="I128" s="47"/>
      <c r="J128" s="53"/>
      <c r="K128" s="54"/>
      <c r="L128" s="53"/>
      <c r="M128" s="48"/>
      <c r="N128" s="47"/>
      <c r="O128" s="47"/>
      <c r="P128" s="47"/>
      <c r="Q128" s="50"/>
      <c r="R128" s="51"/>
      <c r="S128" s="52"/>
      <c r="T128" s="50"/>
      <c r="U128" s="50"/>
      <c r="V128" s="47"/>
    </row>
    <row r="129" spans="1:22" ht="18" customHeight="1" x14ac:dyDescent="0.25">
      <c r="A129" s="45"/>
      <c r="B129" s="46"/>
      <c r="C129" s="46"/>
      <c r="D129" s="46"/>
      <c r="E129" s="46"/>
      <c r="F129" s="46"/>
      <c r="G129" s="47"/>
      <c r="H129" s="47"/>
      <c r="I129" s="47"/>
      <c r="J129" s="53"/>
      <c r="K129" s="54"/>
      <c r="L129" s="53"/>
      <c r="M129" s="48"/>
      <c r="N129" s="47"/>
      <c r="O129" s="47"/>
      <c r="P129" s="47"/>
      <c r="Q129" s="50"/>
      <c r="R129" s="51"/>
      <c r="S129" s="52"/>
      <c r="T129" s="50"/>
      <c r="U129" s="50"/>
      <c r="V129" s="47"/>
    </row>
    <row r="130" spans="1:22" ht="18" customHeight="1" x14ac:dyDescent="0.25">
      <c r="A130" s="45"/>
      <c r="B130" s="46"/>
      <c r="C130" s="46"/>
      <c r="D130" s="46"/>
      <c r="E130" s="46"/>
      <c r="F130" s="46"/>
      <c r="G130" s="47"/>
      <c r="H130" s="47"/>
      <c r="I130" s="47"/>
      <c r="J130" s="53"/>
      <c r="K130" s="54"/>
      <c r="L130" s="53"/>
      <c r="M130" s="48"/>
      <c r="N130" s="47"/>
      <c r="O130" s="47"/>
      <c r="P130" s="47"/>
      <c r="Q130" s="50"/>
      <c r="R130" s="51"/>
      <c r="S130" s="52"/>
      <c r="T130" s="50"/>
      <c r="U130" s="50"/>
      <c r="V130" s="47"/>
    </row>
    <row r="131" spans="1:22" ht="18" customHeight="1" x14ac:dyDescent="0.25">
      <c r="A131" s="45"/>
      <c r="B131" s="46"/>
      <c r="C131" s="46"/>
      <c r="D131" s="46"/>
      <c r="E131" s="46"/>
      <c r="F131" s="46"/>
      <c r="G131" s="47"/>
      <c r="H131" s="47"/>
      <c r="I131" s="47"/>
      <c r="J131" s="53"/>
      <c r="K131" s="54"/>
      <c r="L131" s="53"/>
      <c r="M131" s="48"/>
      <c r="N131" s="47"/>
      <c r="O131" s="47"/>
      <c r="P131" s="47"/>
      <c r="Q131" s="50"/>
      <c r="R131" s="51"/>
      <c r="S131" s="52"/>
      <c r="T131" s="50"/>
      <c r="U131" s="50"/>
      <c r="V131" s="47"/>
    </row>
    <row r="132" spans="1:22" ht="18" customHeight="1" x14ac:dyDescent="0.25">
      <c r="A132" s="45"/>
      <c r="B132" s="46"/>
      <c r="C132" s="46"/>
      <c r="D132" s="46"/>
      <c r="E132" s="46"/>
      <c r="F132" s="46"/>
      <c r="G132" s="47"/>
      <c r="H132" s="47"/>
      <c r="I132" s="47"/>
      <c r="J132" s="53"/>
      <c r="K132" s="54"/>
      <c r="L132" s="53"/>
      <c r="M132" s="48"/>
      <c r="N132" s="47"/>
      <c r="O132" s="47"/>
      <c r="P132" s="47"/>
      <c r="Q132" s="50"/>
      <c r="R132" s="51"/>
      <c r="S132" s="52"/>
      <c r="T132" s="50"/>
      <c r="U132" s="50"/>
      <c r="V132" s="47"/>
    </row>
    <row r="133" spans="1:22" ht="18" customHeight="1" x14ac:dyDescent="0.25">
      <c r="A133" s="45"/>
      <c r="B133" s="46"/>
      <c r="C133" s="46"/>
      <c r="D133" s="46"/>
      <c r="E133" s="46"/>
      <c r="F133" s="46"/>
      <c r="G133" s="47"/>
      <c r="H133" s="47"/>
      <c r="I133" s="47"/>
      <c r="J133" s="53"/>
      <c r="K133" s="54"/>
      <c r="L133" s="53"/>
      <c r="M133" s="48"/>
      <c r="N133" s="47"/>
      <c r="O133" s="47"/>
      <c r="P133" s="47"/>
      <c r="Q133" s="50"/>
      <c r="R133" s="51"/>
      <c r="S133" s="52"/>
      <c r="T133" s="50"/>
      <c r="U133" s="50"/>
      <c r="V133" s="47"/>
    </row>
    <row r="134" spans="1:22" ht="18" customHeight="1" x14ac:dyDescent="0.25">
      <c r="A134" s="45"/>
      <c r="B134" s="46"/>
      <c r="C134" s="46"/>
      <c r="D134" s="46"/>
      <c r="E134" s="46"/>
      <c r="F134" s="46"/>
      <c r="G134" s="47"/>
      <c r="H134" s="47"/>
      <c r="I134" s="47"/>
      <c r="J134" s="53"/>
      <c r="K134" s="54"/>
      <c r="L134" s="53"/>
      <c r="M134" s="48"/>
      <c r="N134" s="47"/>
      <c r="O134" s="47"/>
      <c r="P134" s="47"/>
      <c r="Q134" s="50"/>
      <c r="R134" s="51"/>
      <c r="S134" s="52"/>
      <c r="T134" s="50"/>
      <c r="U134" s="50"/>
      <c r="V134" s="47"/>
    </row>
    <row r="135" spans="1:22" ht="18" customHeight="1" x14ac:dyDescent="0.25">
      <c r="A135" s="45"/>
      <c r="B135" s="46"/>
      <c r="C135" s="46"/>
      <c r="D135" s="46"/>
      <c r="E135" s="46"/>
      <c r="F135" s="46"/>
      <c r="G135" s="47"/>
      <c r="H135" s="47"/>
      <c r="I135" s="47"/>
      <c r="J135" s="53"/>
      <c r="K135" s="54"/>
      <c r="L135" s="53"/>
      <c r="M135" s="48"/>
      <c r="N135" s="47"/>
      <c r="O135" s="47"/>
      <c r="P135" s="47"/>
      <c r="Q135" s="50"/>
      <c r="R135" s="51"/>
      <c r="S135" s="52"/>
      <c r="T135" s="50"/>
      <c r="U135" s="50"/>
      <c r="V135" s="47"/>
    </row>
    <row r="136" spans="1:22" ht="18" customHeight="1" x14ac:dyDescent="0.25">
      <c r="A136" s="45"/>
      <c r="B136" s="46"/>
      <c r="C136" s="46"/>
      <c r="D136" s="46"/>
      <c r="E136" s="46"/>
      <c r="F136" s="46"/>
      <c r="G136" s="47"/>
      <c r="H136" s="47"/>
      <c r="I136" s="47"/>
      <c r="J136" s="53"/>
      <c r="K136" s="54"/>
      <c r="L136" s="53"/>
      <c r="M136" s="48"/>
      <c r="N136" s="47"/>
      <c r="O136" s="47"/>
      <c r="P136" s="47"/>
      <c r="Q136" s="50"/>
      <c r="R136" s="51"/>
      <c r="S136" s="52"/>
      <c r="T136" s="50"/>
      <c r="U136" s="50"/>
      <c r="V136" s="47"/>
    </row>
    <row r="137" spans="1:22" ht="18" customHeight="1" x14ac:dyDescent="0.25">
      <c r="A137" s="45"/>
      <c r="B137" s="46"/>
      <c r="C137" s="46"/>
      <c r="D137" s="46"/>
      <c r="E137" s="46"/>
      <c r="F137" s="46"/>
      <c r="G137" s="47"/>
      <c r="H137" s="47"/>
      <c r="I137" s="47"/>
      <c r="J137" s="53"/>
      <c r="K137" s="54"/>
      <c r="L137" s="53"/>
      <c r="M137" s="48"/>
      <c r="N137" s="47"/>
      <c r="O137" s="47"/>
      <c r="P137" s="47"/>
      <c r="Q137" s="50"/>
      <c r="R137" s="51"/>
      <c r="S137" s="52"/>
      <c r="T137" s="50"/>
      <c r="U137" s="50"/>
      <c r="V137" s="47"/>
    </row>
    <row r="138" spans="1:22" ht="18" customHeight="1" x14ac:dyDescent="0.25">
      <c r="A138" s="45"/>
      <c r="B138" s="46"/>
      <c r="C138" s="46"/>
      <c r="D138" s="46"/>
      <c r="E138" s="46"/>
      <c r="F138" s="46"/>
      <c r="G138" s="47"/>
      <c r="H138" s="47"/>
      <c r="I138" s="47"/>
      <c r="J138" s="53"/>
      <c r="K138" s="54"/>
      <c r="L138" s="53"/>
      <c r="M138" s="48"/>
      <c r="N138" s="47"/>
      <c r="O138" s="47"/>
      <c r="P138" s="47"/>
      <c r="Q138" s="50"/>
      <c r="R138" s="51"/>
      <c r="S138" s="52"/>
      <c r="T138" s="50"/>
      <c r="U138" s="50"/>
      <c r="V138" s="47"/>
    </row>
    <row r="139" spans="1:22" ht="18" customHeight="1" x14ac:dyDescent="0.25">
      <c r="A139" s="45"/>
      <c r="B139" s="46"/>
      <c r="C139" s="46"/>
      <c r="D139" s="46"/>
      <c r="E139" s="46"/>
      <c r="F139" s="46"/>
      <c r="G139" s="47"/>
      <c r="H139" s="47"/>
      <c r="I139" s="47"/>
      <c r="J139" s="53"/>
      <c r="K139" s="54"/>
      <c r="L139" s="53"/>
      <c r="M139" s="48"/>
      <c r="N139" s="47"/>
      <c r="O139" s="47"/>
      <c r="P139" s="47"/>
      <c r="Q139" s="50"/>
      <c r="R139" s="51"/>
      <c r="S139" s="52"/>
      <c r="T139" s="50"/>
      <c r="U139" s="50"/>
      <c r="V139" s="47"/>
    </row>
    <row r="140" spans="1:22" ht="18" customHeight="1" x14ac:dyDescent="0.25">
      <c r="A140" s="45"/>
      <c r="B140" s="46"/>
      <c r="C140" s="46"/>
      <c r="D140" s="46"/>
      <c r="E140" s="46"/>
      <c r="F140" s="46"/>
      <c r="G140" s="47"/>
      <c r="H140" s="47"/>
      <c r="I140" s="47"/>
      <c r="J140" s="53"/>
      <c r="K140" s="54"/>
      <c r="L140" s="53"/>
      <c r="M140" s="48"/>
      <c r="N140" s="47"/>
      <c r="O140" s="47"/>
      <c r="P140" s="47"/>
      <c r="Q140" s="50"/>
      <c r="R140" s="51"/>
      <c r="S140" s="52"/>
      <c r="T140" s="50"/>
      <c r="U140" s="50"/>
      <c r="V140" s="47"/>
    </row>
    <row r="141" spans="1:22" ht="18" customHeight="1" x14ac:dyDescent="0.25">
      <c r="A141" s="45"/>
      <c r="B141" s="46"/>
      <c r="C141" s="46"/>
      <c r="D141" s="46"/>
      <c r="E141" s="46"/>
      <c r="F141" s="46"/>
      <c r="G141" s="47"/>
      <c r="H141" s="47"/>
      <c r="I141" s="47"/>
      <c r="J141" s="53"/>
      <c r="K141" s="54"/>
      <c r="L141" s="53"/>
      <c r="M141" s="48"/>
      <c r="N141" s="47"/>
      <c r="O141" s="47"/>
      <c r="P141" s="47"/>
      <c r="Q141" s="50"/>
      <c r="R141" s="51"/>
      <c r="S141" s="52"/>
      <c r="T141" s="50"/>
      <c r="U141" s="50"/>
      <c r="V141" s="47"/>
    </row>
    <row r="142" spans="1:22" ht="18" customHeight="1" x14ac:dyDescent="0.25">
      <c r="A142" s="45"/>
      <c r="B142" s="46"/>
      <c r="C142" s="46"/>
      <c r="D142" s="46"/>
      <c r="E142" s="46"/>
      <c r="F142" s="46"/>
      <c r="G142" s="47"/>
      <c r="H142" s="47"/>
      <c r="I142" s="47"/>
      <c r="J142" s="53"/>
      <c r="K142" s="54"/>
      <c r="L142" s="53"/>
      <c r="M142" s="48"/>
      <c r="N142" s="47"/>
      <c r="O142" s="47"/>
      <c r="P142" s="47"/>
      <c r="Q142" s="50"/>
      <c r="R142" s="51"/>
      <c r="S142" s="52"/>
      <c r="T142" s="50"/>
      <c r="U142" s="50"/>
      <c r="V142" s="47"/>
    </row>
    <row r="143" spans="1:22" ht="18" customHeight="1" x14ac:dyDescent="0.25">
      <c r="A143" s="45"/>
      <c r="B143" s="46"/>
      <c r="C143" s="46"/>
      <c r="D143" s="46"/>
      <c r="E143" s="46"/>
      <c r="F143" s="46"/>
      <c r="G143" s="47"/>
      <c r="H143" s="47"/>
      <c r="I143" s="47"/>
      <c r="J143" s="53"/>
      <c r="K143" s="54"/>
      <c r="L143" s="53"/>
      <c r="M143" s="48"/>
      <c r="N143" s="47"/>
      <c r="O143" s="47"/>
      <c r="P143" s="47"/>
      <c r="Q143" s="50"/>
      <c r="R143" s="51"/>
      <c r="S143" s="52"/>
      <c r="T143" s="50"/>
      <c r="U143" s="50"/>
      <c r="V143" s="47"/>
    </row>
    <row r="144" spans="1:22" ht="18" customHeight="1" x14ac:dyDescent="0.25">
      <c r="A144" s="45"/>
      <c r="B144" s="46"/>
      <c r="C144" s="46"/>
      <c r="D144" s="46"/>
      <c r="E144" s="46"/>
      <c r="F144" s="46"/>
      <c r="G144" s="47"/>
      <c r="H144" s="47"/>
      <c r="I144" s="47"/>
      <c r="J144" s="53"/>
      <c r="K144" s="54"/>
      <c r="L144" s="53"/>
      <c r="M144" s="48"/>
      <c r="N144" s="47"/>
      <c r="O144" s="47"/>
      <c r="P144" s="47"/>
      <c r="Q144" s="50"/>
      <c r="R144" s="51"/>
      <c r="S144" s="52"/>
      <c r="T144" s="50"/>
      <c r="U144" s="50"/>
      <c r="V144" s="47"/>
    </row>
    <row r="145" spans="1:22" ht="18" customHeight="1" x14ac:dyDescent="0.25">
      <c r="A145" s="45"/>
      <c r="B145" s="46"/>
      <c r="C145" s="46"/>
      <c r="D145" s="46"/>
      <c r="E145" s="46"/>
      <c r="F145" s="46"/>
      <c r="G145" s="47"/>
      <c r="H145" s="47"/>
      <c r="I145" s="47"/>
      <c r="J145" s="53"/>
      <c r="K145" s="54"/>
      <c r="L145" s="53"/>
      <c r="M145" s="48"/>
      <c r="N145" s="47"/>
      <c r="O145" s="47"/>
      <c r="P145" s="47"/>
      <c r="Q145" s="50"/>
      <c r="R145" s="51"/>
      <c r="S145" s="52"/>
      <c r="T145" s="50"/>
      <c r="U145" s="50"/>
      <c r="V145" s="47"/>
    </row>
    <row r="146" spans="1:22" ht="18" customHeight="1" x14ac:dyDescent="0.25">
      <c r="A146" s="45"/>
      <c r="B146" s="46"/>
      <c r="C146" s="46"/>
      <c r="D146" s="46"/>
      <c r="E146" s="46"/>
      <c r="F146" s="46"/>
      <c r="G146" s="47"/>
      <c r="H146" s="47"/>
      <c r="I146" s="47"/>
      <c r="J146" s="53"/>
      <c r="K146" s="54"/>
      <c r="L146" s="53"/>
      <c r="M146" s="48"/>
      <c r="N146" s="47"/>
      <c r="O146" s="47"/>
      <c r="P146" s="47"/>
      <c r="Q146" s="50"/>
      <c r="R146" s="51"/>
      <c r="S146" s="52"/>
      <c r="T146" s="50"/>
      <c r="U146" s="50"/>
      <c r="V146" s="47"/>
    </row>
    <row r="147" spans="1:22" ht="18" customHeight="1" x14ac:dyDescent="0.25">
      <c r="A147" s="45"/>
      <c r="B147" s="46"/>
      <c r="C147" s="46"/>
      <c r="D147" s="46"/>
      <c r="E147" s="46"/>
      <c r="F147" s="46"/>
      <c r="G147" s="47"/>
      <c r="H147" s="47"/>
      <c r="I147" s="47"/>
      <c r="J147" s="53"/>
      <c r="K147" s="54"/>
      <c r="L147" s="53"/>
      <c r="M147" s="48"/>
      <c r="N147" s="47"/>
      <c r="O147" s="47"/>
      <c r="P147" s="47"/>
      <c r="Q147" s="50"/>
      <c r="R147" s="51"/>
      <c r="S147" s="52"/>
      <c r="T147" s="50"/>
      <c r="U147" s="50"/>
      <c r="V147" s="47"/>
    </row>
    <row r="148" spans="1:22" ht="18" customHeight="1" x14ac:dyDescent="0.25">
      <c r="A148" s="45"/>
      <c r="B148" s="46"/>
      <c r="C148" s="46"/>
      <c r="D148" s="46"/>
      <c r="E148" s="46"/>
      <c r="F148" s="46"/>
      <c r="G148" s="47"/>
      <c r="H148" s="47"/>
      <c r="I148" s="47"/>
      <c r="J148" s="53"/>
      <c r="K148" s="54"/>
      <c r="L148" s="53"/>
      <c r="M148" s="48"/>
      <c r="N148" s="47"/>
      <c r="O148" s="47"/>
      <c r="P148" s="47"/>
      <c r="Q148" s="50"/>
      <c r="R148" s="51"/>
      <c r="S148" s="52"/>
      <c r="T148" s="50"/>
      <c r="U148" s="50"/>
      <c r="V148" s="47"/>
    </row>
    <row r="149" spans="1:22" ht="18" customHeight="1" x14ac:dyDescent="0.25">
      <c r="A149" s="45"/>
      <c r="B149" s="46"/>
      <c r="C149" s="46"/>
      <c r="D149" s="46"/>
      <c r="E149" s="46"/>
      <c r="F149" s="46"/>
      <c r="G149" s="47"/>
      <c r="H149" s="47"/>
      <c r="I149" s="47"/>
      <c r="J149" s="53"/>
      <c r="K149" s="54"/>
      <c r="L149" s="53"/>
      <c r="M149" s="48"/>
      <c r="N149" s="47"/>
      <c r="O149" s="47"/>
      <c r="P149" s="47"/>
      <c r="Q149" s="50"/>
      <c r="R149" s="51"/>
      <c r="S149" s="52"/>
      <c r="T149" s="50"/>
      <c r="U149" s="50"/>
      <c r="V149" s="47"/>
    </row>
    <row r="150" spans="1:22" ht="18" customHeight="1" x14ac:dyDescent="0.25">
      <c r="A150" s="45"/>
      <c r="B150" s="46"/>
      <c r="C150" s="46"/>
      <c r="D150" s="46"/>
      <c r="E150" s="46"/>
      <c r="F150" s="46"/>
      <c r="G150" s="47"/>
      <c r="H150" s="47"/>
      <c r="I150" s="47"/>
      <c r="J150" s="53"/>
      <c r="K150" s="54"/>
      <c r="L150" s="53"/>
      <c r="M150" s="48"/>
      <c r="N150" s="47"/>
      <c r="O150" s="47"/>
      <c r="P150" s="47"/>
      <c r="Q150" s="50"/>
      <c r="R150" s="51"/>
      <c r="S150" s="52"/>
      <c r="T150" s="50"/>
      <c r="U150" s="50"/>
      <c r="V150" s="47"/>
    </row>
    <row r="151" spans="1:22" ht="18" customHeight="1" x14ac:dyDescent="0.25">
      <c r="A151" s="45"/>
      <c r="B151" s="46"/>
      <c r="C151" s="46"/>
      <c r="D151" s="46"/>
      <c r="E151" s="46"/>
      <c r="F151" s="46"/>
      <c r="G151" s="47"/>
      <c r="H151" s="47"/>
      <c r="I151" s="47"/>
      <c r="J151" s="53"/>
      <c r="K151" s="54"/>
      <c r="L151" s="53"/>
      <c r="M151" s="48"/>
      <c r="N151" s="47"/>
      <c r="O151" s="47"/>
      <c r="P151" s="47"/>
      <c r="Q151" s="50"/>
      <c r="R151" s="51"/>
      <c r="S151" s="52"/>
      <c r="T151" s="50"/>
      <c r="U151" s="50"/>
      <c r="V151" s="47"/>
    </row>
    <row r="152" spans="1:22" ht="18" customHeight="1" x14ac:dyDescent="0.25">
      <c r="A152" s="45"/>
      <c r="B152" s="46"/>
      <c r="C152" s="46"/>
      <c r="D152" s="46"/>
      <c r="E152" s="46"/>
      <c r="F152" s="46"/>
      <c r="G152" s="47"/>
      <c r="H152" s="47"/>
      <c r="I152" s="47"/>
      <c r="J152" s="53"/>
      <c r="K152" s="54"/>
      <c r="L152" s="53"/>
      <c r="M152" s="48"/>
      <c r="N152" s="47"/>
      <c r="O152" s="47"/>
      <c r="P152" s="47"/>
      <c r="Q152" s="50"/>
      <c r="R152" s="51"/>
      <c r="S152" s="52"/>
      <c r="T152" s="50"/>
      <c r="U152" s="50"/>
      <c r="V152" s="47"/>
    </row>
    <row r="153" spans="1:22" ht="18" customHeight="1" x14ac:dyDescent="0.25">
      <c r="A153" s="45"/>
      <c r="B153" s="46"/>
      <c r="C153" s="46"/>
      <c r="D153" s="46"/>
      <c r="E153" s="46"/>
      <c r="F153" s="46"/>
      <c r="G153" s="47"/>
      <c r="H153" s="47"/>
      <c r="I153" s="47"/>
      <c r="J153" s="53"/>
      <c r="K153" s="54"/>
      <c r="L153" s="53"/>
      <c r="M153" s="48"/>
      <c r="N153" s="47"/>
      <c r="O153" s="47"/>
      <c r="P153" s="47"/>
      <c r="Q153" s="50"/>
      <c r="R153" s="51"/>
      <c r="S153" s="52"/>
      <c r="T153" s="50"/>
      <c r="U153" s="50"/>
      <c r="V153" s="47"/>
    </row>
    <row r="154" spans="1:22" ht="18" customHeight="1" x14ac:dyDescent="0.25">
      <c r="A154" s="45"/>
      <c r="B154" s="46"/>
      <c r="C154" s="46"/>
      <c r="D154" s="46"/>
      <c r="E154" s="46"/>
      <c r="F154" s="46"/>
      <c r="G154" s="47"/>
      <c r="H154" s="47"/>
      <c r="I154" s="47"/>
      <c r="J154" s="53"/>
      <c r="K154" s="54"/>
      <c r="L154" s="53"/>
      <c r="M154" s="48"/>
      <c r="N154" s="47"/>
      <c r="O154" s="47"/>
      <c r="P154" s="47"/>
      <c r="Q154" s="50"/>
      <c r="R154" s="51"/>
      <c r="S154" s="52"/>
      <c r="T154" s="50"/>
      <c r="U154" s="50"/>
      <c r="V154" s="47"/>
    </row>
    <row r="155" spans="1:22" ht="18" customHeight="1" x14ac:dyDescent="0.25">
      <c r="A155" s="45"/>
      <c r="B155" s="46"/>
      <c r="C155" s="46"/>
      <c r="D155" s="46"/>
      <c r="E155" s="46"/>
      <c r="F155" s="46"/>
      <c r="G155" s="47"/>
      <c r="H155" s="47"/>
      <c r="I155" s="47"/>
      <c r="J155" s="53"/>
      <c r="K155" s="54"/>
      <c r="L155" s="53"/>
      <c r="M155" s="48"/>
      <c r="N155" s="47"/>
      <c r="O155" s="47"/>
      <c r="P155" s="47"/>
      <c r="Q155" s="50"/>
      <c r="R155" s="51"/>
      <c r="S155" s="52"/>
      <c r="T155" s="50"/>
      <c r="U155" s="50"/>
      <c r="V155" s="47"/>
    </row>
    <row r="156" spans="1:22" ht="18" customHeight="1" x14ac:dyDescent="0.25">
      <c r="A156" s="45"/>
      <c r="B156" s="46"/>
      <c r="C156" s="46"/>
      <c r="D156" s="46"/>
      <c r="E156" s="46"/>
      <c r="F156" s="46"/>
      <c r="G156" s="47"/>
      <c r="H156" s="47"/>
      <c r="I156" s="47"/>
      <c r="J156" s="53"/>
      <c r="K156" s="54"/>
      <c r="L156" s="53"/>
      <c r="M156" s="48"/>
      <c r="N156" s="47"/>
      <c r="O156" s="47"/>
      <c r="P156" s="47"/>
      <c r="Q156" s="50"/>
      <c r="R156" s="51"/>
      <c r="S156" s="52"/>
      <c r="T156" s="50"/>
      <c r="U156" s="50"/>
      <c r="V156" s="47"/>
    </row>
    <row r="157" spans="1:22" ht="18" customHeight="1" x14ac:dyDescent="0.25">
      <c r="A157" s="45"/>
      <c r="B157" s="46"/>
      <c r="C157" s="46"/>
      <c r="D157" s="46"/>
      <c r="E157" s="46"/>
      <c r="F157" s="46"/>
      <c r="G157" s="47"/>
      <c r="H157" s="47"/>
      <c r="I157" s="47"/>
      <c r="J157" s="53"/>
      <c r="K157" s="54"/>
      <c r="L157" s="53"/>
      <c r="M157" s="48"/>
      <c r="N157" s="47"/>
      <c r="O157" s="47"/>
      <c r="P157" s="47"/>
      <c r="Q157" s="50"/>
      <c r="R157" s="51"/>
      <c r="S157" s="52"/>
      <c r="T157" s="50"/>
      <c r="U157" s="50"/>
      <c r="V157" s="47"/>
    </row>
    <row r="158" spans="1:22" ht="18" customHeight="1" x14ac:dyDescent="0.25">
      <c r="A158" s="45"/>
      <c r="B158" s="46"/>
      <c r="C158" s="46"/>
      <c r="D158" s="46"/>
      <c r="E158" s="46"/>
      <c r="F158" s="46"/>
      <c r="G158" s="47"/>
      <c r="H158" s="47"/>
      <c r="I158" s="47"/>
      <c r="J158" s="53"/>
      <c r="K158" s="54"/>
      <c r="L158" s="53"/>
      <c r="M158" s="48"/>
      <c r="N158" s="47"/>
      <c r="O158" s="47"/>
      <c r="P158" s="47"/>
      <c r="Q158" s="50"/>
      <c r="R158" s="51"/>
      <c r="S158" s="52"/>
      <c r="T158" s="50"/>
      <c r="U158" s="50"/>
      <c r="V158" s="47"/>
    </row>
    <row r="159" spans="1:22" ht="18" customHeight="1" x14ac:dyDescent="0.25">
      <c r="A159" s="45"/>
      <c r="B159" s="46"/>
      <c r="C159" s="46"/>
      <c r="D159" s="46"/>
      <c r="E159" s="46"/>
      <c r="F159" s="46"/>
      <c r="G159" s="47"/>
      <c r="H159" s="47"/>
      <c r="I159" s="47"/>
      <c r="J159" s="53"/>
      <c r="K159" s="54"/>
      <c r="L159" s="53"/>
      <c r="M159" s="48"/>
      <c r="N159" s="47"/>
      <c r="O159" s="47"/>
      <c r="P159" s="47"/>
      <c r="Q159" s="50"/>
      <c r="R159" s="51"/>
      <c r="S159" s="52"/>
      <c r="T159" s="50"/>
      <c r="U159" s="50"/>
      <c r="V159" s="47"/>
    </row>
    <row r="160" spans="1:22" ht="18" customHeight="1" x14ac:dyDescent="0.25">
      <c r="A160" s="45"/>
      <c r="B160" s="46"/>
      <c r="C160" s="46"/>
      <c r="D160" s="46"/>
      <c r="E160" s="46"/>
      <c r="F160" s="46"/>
      <c r="G160" s="47"/>
      <c r="H160" s="47"/>
      <c r="I160" s="47"/>
      <c r="J160" s="53"/>
      <c r="K160" s="54"/>
      <c r="L160" s="53"/>
      <c r="M160" s="48"/>
      <c r="N160" s="47"/>
      <c r="O160" s="47"/>
      <c r="P160" s="47"/>
      <c r="Q160" s="50"/>
      <c r="R160" s="51"/>
      <c r="S160" s="52"/>
      <c r="T160" s="50"/>
      <c r="U160" s="50"/>
      <c r="V160" s="47"/>
    </row>
    <row r="161" spans="1:22" ht="18" customHeight="1" x14ac:dyDescent="0.25">
      <c r="A161" s="45"/>
      <c r="B161" s="46"/>
      <c r="C161" s="46"/>
      <c r="D161" s="46"/>
      <c r="E161" s="46"/>
      <c r="F161" s="46"/>
      <c r="G161" s="47"/>
      <c r="H161" s="47"/>
      <c r="I161" s="47"/>
      <c r="J161" s="53"/>
      <c r="K161" s="54"/>
      <c r="L161" s="53"/>
      <c r="M161" s="48"/>
      <c r="N161" s="47"/>
      <c r="O161" s="47"/>
      <c r="P161" s="47"/>
      <c r="Q161" s="50"/>
      <c r="R161" s="51"/>
      <c r="S161" s="52"/>
      <c r="T161" s="50"/>
      <c r="U161" s="50"/>
      <c r="V161" s="47"/>
    </row>
    <row r="162" spans="1:22" ht="18" customHeight="1" x14ac:dyDescent="0.25">
      <c r="A162" s="45"/>
      <c r="B162" s="46"/>
      <c r="C162" s="46"/>
      <c r="D162" s="46"/>
      <c r="E162" s="46"/>
      <c r="F162" s="46"/>
      <c r="G162" s="47"/>
      <c r="H162" s="47"/>
      <c r="I162" s="47"/>
      <c r="J162" s="53"/>
      <c r="K162" s="54"/>
      <c r="L162" s="53"/>
      <c r="M162" s="48"/>
      <c r="N162" s="47"/>
      <c r="O162" s="47"/>
      <c r="P162" s="47"/>
      <c r="Q162" s="50"/>
      <c r="R162" s="51"/>
      <c r="S162" s="52"/>
      <c r="T162" s="50"/>
      <c r="U162" s="50"/>
      <c r="V162" s="47"/>
    </row>
    <row r="163" spans="1:22" ht="18" customHeight="1" x14ac:dyDescent="0.25">
      <c r="A163" s="45"/>
      <c r="B163" s="46"/>
      <c r="C163" s="46"/>
      <c r="D163" s="46"/>
      <c r="E163" s="46"/>
      <c r="F163" s="46"/>
      <c r="G163" s="47"/>
      <c r="H163" s="47"/>
      <c r="I163" s="47"/>
      <c r="J163" s="53"/>
      <c r="K163" s="54"/>
      <c r="L163" s="53"/>
      <c r="M163" s="48"/>
      <c r="N163" s="47"/>
      <c r="O163" s="47"/>
      <c r="P163" s="47"/>
      <c r="Q163" s="50"/>
      <c r="R163" s="51"/>
      <c r="S163" s="52"/>
      <c r="T163" s="50"/>
      <c r="U163" s="50"/>
      <c r="V163" s="47"/>
    </row>
    <row r="164" spans="1:22" ht="18" customHeight="1" x14ac:dyDescent="0.25">
      <c r="A164" s="45"/>
      <c r="B164" s="46"/>
      <c r="C164" s="46"/>
      <c r="D164" s="46"/>
      <c r="E164" s="46"/>
      <c r="F164" s="46"/>
      <c r="G164" s="47"/>
      <c r="H164" s="47"/>
      <c r="I164" s="47"/>
      <c r="J164" s="53"/>
      <c r="K164" s="54"/>
      <c r="L164" s="53"/>
      <c r="M164" s="48"/>
      <c r="N164" s="47"/>
      <c r="O164" s="47"/>
      <c r="P164" s="47"/>
      <c r="Q164" s="50"/>
      <c r="R164" s="51"/>
      <c r="S164" s="52"/>
      <c r="T164" s="50"/>
      <c r="U164" s="50"/>
      <c r="V164" s="47"/>
    </row>
    <row r="165" spans="1:22" ht="18" customHeight="1" x14ac:dyDescent="0.25">
      <c r="A165" s="45"/>
      <c r="B165" s="46"/>
      <c r="C165" s="46"/>
      <c r="D165" s="46"/>
      <c r="E165" s="46"/>
      <c r="F165" s="46"/>
      <c r="G165" s="47"/>
      <c r="H165" s="47"/>
      <c r="I165" s="47"/>
      <c r="J165" s="53"/>
      <c r="K165" s="54"/>
      <c r="L165" s="53"/>
      <c r="M165" s="48"/>
      <c r="N165" s="47"/>
      <c r="O165" s="47"/>
      <c r="P165" s="47"/>
      <c r="Q165" s="50"/>
      <c r="R165" s="51"/>
      <c r="S165" s="52"/>
      <c r="T165" s="50"/>
      <c r="U165" s="50"/>
      <c r="V165" s="47"/>
    </row>
    <row r="166" spans="1:22" ht="18" customHeight="1" x14ac:dyDescent="0.25">
      <c r="A166" s="45"/>
      <c r="B166" s="46"/>
      <c r="C166" s="46"/>
      <c r="D166" s="46"/>
      <c r="E166" s="46"/>
      <c r="F166" s="46"/>
      <c r="G166" s="47"/>
      <c r="H166" s="47"/>
      <c r="I166" s="47"/>
      <c r="J166" s="53"/>
      <c r="K166" s="54"/>
      <c r="L166" s="53"/>
      <c r="M166" s="48"/>
      <c r="N166" s="47"/>
      <c r="O166" s="47"/>
      <c r="P166" s="47"/>
      <c r="Q166" s="50"/>
      <c r="R166" s="51"/>
      <c r="S166" s="52"/>
      <c r="T166" s="50"/>
      <c r="U166" s="50"/>
      <c r="V166" s="47"/>
    </row>
    <row r="167" spans="1:22" ht="18" customHeight="1" x14ac:dyDescent="0.25">
      <c r="A167" s="45"/>
      <c r="B167" s="46"/>
      <c r="C167" s="46"/>
      <c r="D167" s="46"/>
      <c r="E167" s="46"/>
      <c r="F167" s="46"/>
      <c r="G167" s="47"/>
      <c r="H167" s="47"/>
      <c r="I167" s="47"/>
      <c r="J167" s="53"/>
      <c r="K167" s="54"/>
      <c r="L167" s="53"/>
      <c r="M167" s="48"/>
      <c r="N167" s="47"/>
      <c r="O167" s="47"/>
      <c r="P167" s="47"/>
      <c r="Q167" s="50"/>
      <c r="R167" s="51"/>
      <c r="S167" s="52"/>
      <c r="T167" s="50"/>
      <c r="U167" s="50"/>
      <c r="V167" s="47"/>
    </row>
    <row r="168" spans="1:22" ht="18" customHeight="1" x14ac:dyDescent="0.25">
      <c r="A168" s="45"/>
      <c r="B168" s="46"/>
      <c r="C168" s="46"/>
      <c r="D168" s="46"/>
      <c r="E168" s="46"/>
      <c r="F168" s="46"/>
      <c r="G168" s="47"/>
      <c r="H168" s="47"/>
      <c r="I168" s="47"/>
      <c r="J168" s="53"/>
      <c r="K168" s="54"/>
      <c r="L168" s="53"/>
      <c r="M168" s="48"/>
      <c r="N168" s="47"/>
      <c r="O168" s="47"/>
      <c r="P168" s="47"/>
      <c r="Q168" s="50"/>
      <c r="R168" s="51"/>
      <c r="S168" s="52"/>
      <c r="T168" s="50"/>
      <c r="U168" s="50"/>
      <c r="V168" s="47"/>
    </row>
    <row r="169" spans="1:22" ht="18" customHeight="1" x14ac:dyDescent="0.25">
      <c r="A169" s="45"/>
      <c r="B169" s="46"/>
      <c r="C169" s="46"/>
      <c r="D169" s="46"/>
      <c r="E169" s="46"/>
      <c r="F169" s="46"/>
      <c r="G169" s="47"/>
      <c r="H169" s="47"/>
      <c r="I169" s="47"/>
      <c r="J169" s="53"/>
      <c r="K169" s="54"/>
      <c r="L169" s="53"/>
      <c r="M169" s="48"/>
      <c r="N169" s="47"/>
      <c r="O169" s="47"/>
      <c r="P169" s="47"/>
      <c r="Q169" s="50"/>
      <c r="R169" s="51"/>
      <c r="S169" s="52"/>
      <c r="T169" s="50"/>
      <c r="U169" s="50"/>
      <c r="V169" s="47"/>
    </row>
    <row r="170" spans="1:22" ht="18" customHeight="1" x14ac:dyDescent="0.25">
      <c r="A170" s="45"/>
      <c r="B170" s="46"/>
      <c r="C170" s="46"/>
      <c r="D170" s="46"/>
      <c r="E170" s="46"/>
      <c r="F170" s="46"/>
      <c r="G170" s="47"/>
      <c r="H170" s="47"/>
      <c r="I170" s="47"/>
      <c r="J170" s="53"/>
      <c r="K170" s="54"/>
      <c r="L170" s="53"/>
      <c r="M170" s="48"/>
      <c r="N170" s="47"/>
      <c r="O170" s="47"/>
      <c r="P170" s="47"/>
      <c r="Q170" s="50"/>
      <c r="R170" s="51"/>
      <c r="S170" s="52"/>
      <c r="T170" s="50"/>
      <c r="U170" s="50"/>
      <c r="V170" s="47"/>
    </row>
    <row r="171" spans="1:22" ht="18" customHeight="1" x14ac:dyDescent="0.25">
      <c r="A171" s="45"/>
      <c r="B171" s="46"/>
      <c r="C171" s="46"/>
      <c r="D171" s="46"/>
      <c r="E171" s="46"/>
      <c r="F171" s="46"/>
      <c r="G171" s="47"/>
      <c r="H171" s="47"/>
      <c r="I171" s="47"/>
      <c r="J171" s="53"/>
      <c r="K171" s="54"/>
      <c r="L171" s="53"/>
      <c r="M171" s="48"/>
      <c r="N171" s="47"/>
      <c r="O171" s="47"/>
      <c r="P171" s="47"/>
      <c r="Q171" s="50"/>
      <c r="R171" s="51"/>
      <c r="S171" s="52"/>
      <c r="T171" s="50"/>
      <c r="U171" s="50"/>
      <c r="V171" s="47"/>
    </row>
    <row r="172" spans="1:22" ht="18" customHeight="1" x14ac:dyDescent="0.25">
      <c r="A172" s="45"/>
      <c r="B172" s="46"/>
      <c r="C172" s="46"/>
      <c r="D172" s="46"/>
      <c r="E172" s="46"/>
      <c r="F172" s="46"/>
      <c r="G172" s="47"/>
      <c r="H172" s="47"/>
      <c r="I172" s="47"/>
      <c r="J172" s="53"/>
      <c r="K172" s="54"/>
      <c r="L172" s="53"/>
      <c r="M172" s="48"/>
      <c r="N172" s="47"/>
      <c r="O172" s="47"/>
      <c r="P172" s="47"/>
      <c r="Q172" s="50"/>
      <c r="R172" s="51"/>
      <c r="S172" s="52"/>
      <c r="T172" s="50"/>
      <c r="U172" s="50"/>
      <c r="V172" s="47"/>
    </row>
    <row r="173" spans="1:22" ht="18" customHeight="1" x14ac:dyDescent="0.25">
      <c r="A173" s="45"/>
      <c r="B173" s="46"/>
      <c r="C173" s="46"/>
      <c r="D173" s="46"/>
      <c r="E173" s="46"/>
      <c r="F173" s="46"/>
      <c r="G173" s="47"/>
      <c r="H173" s="47"/>
      <c r="I173" s="47"/>
      <c r="J173" s="53"/>
      <c r="K173" s="54"/>
      <c r="L173" s="53"/>
      <c r="M173" s="48"/>
      <c r="N173" s="47"/>
      <c r="O173" s="47"/>
      <c r="P173" s="47"/>
      <c r="Q173" s="50"/>
      <c r="R173" s="51"/>
      <c r="S173" s="52"/>
      <c r="T173" s="50"/>
      <c r="U173" s="50"/>
      <c r="V173" s="47"/>
    </row>
    <row r="174" spans="1:22" ht="18" customHeight="1" x14ac:dyDescent="0.25">
      <c r="A174" s="45"/>
      <c r="B174" s="46"/>
      <c r="C174" s="46"/>
      <c r="D174" s="46"/>
      <c r="E174" s="46"/>
      <c r="F174" s="46"/>
      <c r="G174" s="47"/>
      <c r="H174" s="47"/>
      <c r="I174" s="47"/>
      <c r="J174" s="53"/>
      <c r="K174" s="54"/>
      <c r="L174" s="53"/>
      <c r="M174" s="48"/>
      <c r="N174" s="47"/>
      <c r="O174" s="47"/>
      <c r="P174" s="47"/>
      <c r="Q174" s="50"/>
      <c r="R174" s="51"/>
      <c r="S174" s="52"/>
      <c r="T174" s="50"/>
      <c r="U174" s="50"/>
      <c r="V174" s="47"/>
    </row>
    <row r="175" spans="1:22" ht="18" customHeight="1" x14ac:dyDescent="0.25">
      <c r="A175" s="45"/>
      <c r="B175" s="46"/>
      <c r="C175" s="46"/>
      <c r="D175" s="46"/>
      <c r="E175" s="46"/>
      <c r="F175" s="46"/>
      <c r="G175" s="47"/>
      <c r="H175" s="47"/>
      <c r="I175" s="47"/>
      <c r="J175" s="53"/>
      <c r="K175" s="54"/>
      <c r="L175" s="53"/>
      <c r="M175" s="48"/>
      <c r="N175" s="47"/>
      <c r="O175" s="47"/>
      <c r="P175" s="47"/>
      <c r="Q175" s="50"/>
      <c r="R175" s="51"/>
      <c r="S175" s="52"/>
      <c r="T175" s="50"/>
      <c r="U175" s="50"/>
      <c r="V175" s="47"/>
    </row>
    <row r="176" spans="1:22" ht="18" customHeight="1" x14ac:dyDescent="0.25">
      <c r="A176" s="45"/>
      <c r="B176" s="46"/>
      <c r="C176" s="46"/>
      <c r="D176" s="46"/>
      <c r="E176" s="46"/>
      <c r="F176" s="46"/>
      <c r="G176" s="47"/>
      <c r="H176" s="47"/>
      <c r="I176" s="47"/>
      <c r="J176" s="53"/>
      <c r="K176" s="54"/>
      <c r="L176" s="53"/>
      <c r="M176" s="48"/>
      <c r="N176" s="47"/>
      <c r="O176" s="47"/>
      <c r="P176" s="47"/>
      <c r="Q176" s="47"/>
      <c r="R176" s="47"/>
      <c r="S176" s="47"/>
      <c r="T176" s="47"/>
      <c r="U176" s="47"/>
      <c r="V176" s="47"/>
    </row>
    <row r="177" spans="1:22" ht="18" customHeight="1" x14ac:dyDescent="0.25">
      <c r="A177" s="45"/>
      <c r="B177" s="46"/>
      <c r="C177" s="46"/>
      <c r="D177" s="46"/>
      <c r="E177" s="46"/>
      <c r="F177" s="46"/>
      <c r="G177" s="47"/>
      <c r="H177" s="47"/>
      <c r="I177" s="47"/>
      <c r="J177" s="53"/>
      <c r="K177" s="54"/>
      <c r="L177" s="53"/>
      <c r="M177" s="48"/>
      <c r="N177" s="47"/>
      <c r="O177" s="47"/>
      <c r="P177" s="47"/>
      <c r="Q177" s="47"/>
      <c r="R177" s="47"/>
      <c r="S177" s="47"/>
      <c r="T177" s="47"/>
      <c r="U177" s="47"/>
      <c r="V177" s="47"/>
    </row>
    <row r="178" spans="1:22" ht="18" customHeight="1" x14ac:dyDescent="0.25">
      <c r="A178" s="45"/>
      <c r="B178" s="46"/>
      <c r="C178" s="46"/>
      <c r="D178" s="46"/>
      <c r="E178" s="46"/>
      <c r="F178" s="46"/>
      <c r="G178" s="47"/>
      <c r="H178" s="47"/>
      <c r="I178" s="47"/>
      <c r="J178" s="53"/>
      <c r="K178" s="54"/>
      <c r="L178" s="53"/>
      <c r="M178" s="48"/>
      <c r="N178" s="47"/>
      <c r="O178" s="47"/>
      <c r="P178" s="47"/>
      <c r="Q178" s="47"/>
      <c r="R178" s="47"/>
      <c r="S178" s="47"/>
      <c r="T178" s="47"/>
      <c r="U178" s="47"/>
      <c r="V178" s="47"/>
    </row>
    <row r="179" spans="1:22" ht="18" customHeight="1" x14ac:dyDescent="0.25">
      <c r="A179" s="38"/>
      <c r="B179" s="57"/>
      <c r="C179" s="57"/>
      <c r="D179" s="57"/>
      <c r="E179" s="57"/>
      <c r="F179" s="57"/>
      <c r="G179" s="58"/>
      <c r="H179" s="58"/>
      <c r="I179" s="58">
        <f>Table24[[#This Row],[Non-self-coauthors 5-year Citation]]*0.5</f>
        <v>0</v>
      </c>
      <c r="J179" s="59"/>
      <c r="K179" s="60"/>
      <c r="L179" s="59"/>
      <c r="M179" s="61"/>
      <c r="N179" s="58"/>
      <c r="O179" s="58"/>
      <c r="P179" s="58"/>
      <c r="Q179" s="58"/>
      <c r="R179" s="58"/>
      <c r="S179" s="58"/>
      <c r="T179" s="58"/>
      <c r="U179" s="58"/>
      <c r="V179" s="58"/>
    </row>
  </sheetData>
  <sheetProtection password="EBF3" sheet="1" objects="1" scenarios="1" selectLockedCells="1" sort="0" autoFilter="0" selectUnlockedCells="1"/>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6"/>
  <sheetViews>
    <sheetView rightToLeft="1" zoomScale="90" zoomScaleNormal="90" workbookViewId="0">
      <selection activeCell="A2" sqref="A2"/>
    </sheetView>
  </sheetViews>
  <sheetFormatPr defaultColWidth="9.109375" defaultRowHeight="14.4" x14ac:dyDescent="0.25"/>
  <cols>
    <col min="1" max="1" width="9.109375" style="66"/>
    <col min="2" max="2" width="32.6640625" style="67" customWidth="1"/>
    <col min="3" max="3" width="9.109375" style="66" customWidth="1"/>
    <col min="4" max="4" width="51.6640625" style="67" customWidth="1"/>
    <col min="5" max="5" width="24.33203125" style="66" customWidth="1"/>
    <col min="6" max="7" width="7.109375" style="66" customWidth="1"/>
    <col min="8" max="8" width="9.109375" style="67" customWidth="1"/>
    <col min="9" max="9" width="9.109375" style="66" customWidth="1"/>
    <col min="10" max="10" width="6.109375" style="66" customWidth="1"/>
    <col min="11" max="11" width="8.109375" style="66" customWidth="1"/>
    <col min="12" max="12" width="5.33203125" style="66" customWidth="1"/>
    <col min="13" max="13" width="7.6640625" style="66" customWidth="1"/>
    <col min="14" max="16" width="8.44140625" style="66" customWidth="1"/>
    <col min="17" max="17" width="10.88671875" style="66" customWidth="1"/>
    <col min="18" max="18" width="15" style="66" customWidth="1"/>
    <col min="19" max="19" width="22.33203125" style="66" customWidth="1"/>
    <col min="20" max="21" width="11" style="66" customWidth="1"/>
    <col min="22" max="16384" width="9.109375" style="66"/>
  </cols>
  <sheetData>
    <row r="1" spans="1:23" s="67" customFormat="1" ht="45.75" customHeight="1" x14ac:dyDescent="0.25">
      <c r="A1" s="84" t="s">
        <v>977</v>
      </c>
      <c r="B1" s="84" t="s">
        <v>976</v>
      </c>
      <c r="C1" s="84" t="s">
        <v>975</v>
      </c>
      <c r="D1" s="84" t="s">
        <v>974</v>
      </c>
      <c r="E1" s="84" t="s">
        <v>973</v>
      </c>
      <c r="F1" s="84" t="s">
        <v>972</v>
      </c>
      <c r="G1" s="84" t="s">
        <v>971</v>
      </c>
      <c r="H1" s="84" t="s">
        <v>970</v>
      </c>
      <c r="I1" s="84" t="s">
        <v>969</v>
      </c>
      <c r="J1" s="84" t="s">
        <v>968</v>
      </c>
      <c r="K1" s="85" t="s">
        <v>967</v>
      </c>
      <c r="L1" s="84" t="s">
        <v>966</v>
      </c>
      <c r="M1" s="84" t="s">
        <v>965</v>
      </c>
      <c r="N1" s="84" t="s">
        <v>964</v>
      </c>
      <c r="O1" s="84" t="s">
        <v>963</v>
      </c>
      <c r="P1" s="84" t="s">
        <v>962</v>
      </c>
      <c r="Q1" s="84" t="s">
        <v>961</v>
      </c>
      <c r="R1" s="84" t="s">
        <v>960</v>
      </c>
      <c r="S1" s="84" t="s">
        <v>959</v>
      </c>
      <c r="T1" s="84" t="s">
        <v>958</v>
      </c>
      <c r="U1" s="84" t="s">
        <v>957</v>
      </c>
      <c r="V1" s="84" t="s">
        <v>956</v>
      </c>
      <c r="W1" s="84" t="s">
        <v>955</v>
      </c>
    </row>
    <row r="2" spans="1:23" ht="68.400000000000006" x14ac:dyDescent="0.25">
      <c r="A2" s="68">
        <v>1</v>
      </c>
      <c r="B2" s="69" t="s">
        <v>954</v>
      </c>
      <c r="C2" s="68">
        <v>2017</v>
      </c>
      <c r="D2" s="69" t="s">
        <v>953</v>
      </c>
      <c r="E2" s="68" t="s">
        <v>620</v>
      </c>
      <c r="F2" s="68" t="s">
        <v>510</v>
      </c>
      <c r="G2" s="68">
        <v>25</v>
      </c>
      <c r="H2" s="68" t="s">
        <v>671</v>
      </c>
      <c r="I2" s="68">
        <v>1</v>
      </c>
      <c r="J2" s="70">
        <v>3.6520000000000001</v>
      </c>
      <c r="K2" s="68" t="s">
        <v>453</v>
      </c>
      <c r="L2" s="68" t="s">
        <v>453</v>
      </c>
      <c r="M2" s="68">
        <v>0</v>
      </c>
      <c r="N2" s="68">
        <v>2.33</v>
      </c>
      <c r="O2" s="68">
        <v>1.33</v>
      </c>
      <c r="P2" s="68">
        <v>5</v>
      </c>
      <c r="Q2" s="68">
        <f t="shared" ref="Q2:Q33" si="0">(G2+(J2*3)+M2+(O2*10)+P2)*I2</f>
        <v>54.256</v>
      </c>
      <c r="R2" s="68">
        <v>10</v>
      </c>
      <c r="S2" s="70">
        <f>Q2*0.45</f>
        <v>24.415200000000002</v>
      </c>
      <c r="T2" s="70">
        <f>(Q2*1.55)/R2</f>
        <v>8.4096799999999998</v>
      </c>
      <c r="U2" s="68"/>
      <c r="V2" s="68"/>
      <c r="W2" s="68"/>
    </row>
    <row r="3" spans="1:23" ht="43.2" x14ac:dyDescent="0.25">
      <c r="A3" s="68">
        <v>2</v>
      </c>
      <c r="B3" s="69" t="s">
        <v>952</v>
      </c>
      <c r="C3" s="68">
        <v>2017</v>
      </c>
      <c r="D3" s="69" t="s">
        <v>951</v>
      </c>
      <c r="E3" s="68" t="s">
        <v>948</v>
      </c>
      <c r="F3" s="68" t="s">
        <v>510</v>
      </c>
      <c r="G3" s="68">
        <v>25</v>
      </c>
      <c r="H3" s="68" t="s">
        <v>459</v>
      </c>
      <c r="I3" s="68">
        <v>1</v>
      </c>
      <c r="J3" s="70">
        <v>4.5289999999999999</v>
      </c>
      <c r="K3" s="68" t="s">
        <v>452</v>
      </c>
      <c r="L3" s="68" t="s">
        <v>453</v>
      </c>
      <c r="M3" s="68">
        <v>15</v>
      </c>
      <c r="N3" s="68">
        <v>0</v>
      </c>
      <c r="O3" s="68">
        <v>0</v>
      </c>
      <c r="P3" s="68">
        <v>0</v>
      </c>
      <c r="Q3" s="68">
        <f t="shared" si="0"/>
        <v>53.587000000000003</v>
      </c>
      <c r="R3" s="68">
        <v>3</v>
      </c>
      <c r="S3" s="70">
        <f>Q3*0.7</f>
        <v>37.510899999999999</v>
      </c>
      <c r="T3" s="70">
        <f>Q3*0.4</f>
        <v>21.434800000000003</v>
      </c>
      <c r="U3" s="68"/>
      <c r="V3" s="68"/>
      <c r="W3" s="68"/>
    </row>
    <row r="4" spans="1:23" ht="28.8" x14ac:dyDescent="0.25">
      <c r="A4" s="68">
        <v>3</v>
      </c>
      <c r="B4" s="69" t="s">
        <v>950</v>
      </c>
      <c r="C4" s="68">
        <v>2017</v>
      </c>
      <c r="D4" s="69" t="s">
        <v>949</v>
      </c>
      <c r="E4" s="68" t="s">
        <v>948</v>
      </c>
      <c r="F4" s="68" t="s">
        <v>510</v>
      </c>
      <c r="G4" s="68">
        <v>25</v>
      </c>
      <c r="H4" s="68" t="s">
        <v>459</v>
      </c>
      <c r="I4" s="68">
        <v>1</v>
      </c>
      <c r="J4" s="70">
        <v>4.5289999999999999</v>
      </c>
      <c r="K4" s="68" t="s">
        <v>452</v>
      </c>
      <c r="L4" s="68" t="s">
        <v>453</v>
      </c>
      <c r="M4" s="68">
        <v>15</v>
      </c>
      <c r="N4" s="68">
        <v>9.93</v>
      </c>
      <c r="O4" s="68">
        <v>8.93</v>
      </c>
      <c r="P4" s="68">
        <v>0</v>
      </c>
      <c r="Q4" s="68">
        <f t="shared" si="0"/>
        <v>142.887</v>
      </c>
      <c r="R4" s="68">
        <v>4</v>
      </c>
      <c r="S4" s="70">
        <f>Q4*0.6</f>
        <v>85.732199999999992</v>
      </c>
      <c r="T4" s="70">
        <f>Q4*0.35</f>
        <v>50.010449999999999</v>
      </c>
      <c r="U4" s="68"/>
      <c r="V4" s="68"/>
      <c r="W4" s="68"/>
    </row>
    <row r="5" spans="1:23" ht="43.2" x14ac:dyDescent="0.25">
      <c r="A5" s="68">
        <v>4</v>
      </c>
      <c r="B5" s="69" t="s">
        <v>947</v>
      </c>
      <c r="C5" s="68">
        <v>2017</v>
      </c>
      <c r="D5" s="69" t="s">
        <v>946</v>
      </c>
      <c r="E5" s="68" t="s">
        <v>814</v>
      </c>
      <c r="F5" s="68" t="s">
        <v>510</v>
      </c>
      <c r="G5" s="68">
        <v>25</v>
      </c>
      <c r="H5" s="69" t="s">
        <v>756</v>
      </c>
      <c r="I5" s="68">
        <v>0.1</v>
      </c>
      <c r="J5" s="70">
        <v>3.1230000000000002</v>
      </c>
      <c r="K5" s="68" t="s">
        <v>453</v>
      </c>
      <c r="L5" s="68" t="s">
        <v>452</v>
      </c>
      <c r="M5" s="68">
        <v>10</v>
      </c>
      <c r="N5" s="68">
        <v>0</v>
      </c>
      <c r="O5" s="68">
        <v>0</v>
      </c>
      <c r="P5" s="68">
        <v>0</v>
      </c>
      <c r="Q5" s="68">
        <f t="shared" si="0"/>
        <v>4.4369000000000005</v>
      </c>
      <c r="R5" s="68">
        <v>4</v>
      </c>
      <c r="S5" s="70">
        <f>Q5*0.6</f>
        <v>2.6621400000000004</v>
      </c>
      <c r="T5" s="70">
        <f>Q5*0.35</f>
        <v>1.552915</v>
      </c>
      <c r="U5" s="68"/>
      <c r="V5" s="68"/>
      <c r="W5" s="68"/>
    </row>
    <row r="6" spans="1:23" ht="40.200000000000003" x14ac:dyDescent="0.25">
      <c r="A6" s="68">
        <v>5</v>
      </c>
      <c r="B6" s="69" t="s">
        <v>945</v>
      </c>
      <c r="C6" s="68">
        <v>2017</v>
      </c>
      <c r="D6" s="69" t="s">
        <v>944</v>
      </c>
      <c r="E6" s="68" t="s">
        <v>943</v>
      </c>
      <c r="F6" s="68" t="s">
        <v>510</v>
      </c>
      <c r="G6" s="68">
        <v>25</v>
      </c>
      <c r="H6" s="68" t="s">
        <v>459</v>
      </c>
      <c r="I6" s="68">
        <v>1</v>
      </c>
      <c r="J6" s="70">
        <v>0.78900000000000003</v>
      </c>
      <c r="K6" s="68" t="s">
        <v>453</v>
      </c>
      <c r="L6" s="68" t="s">
        <v>453</v>
      </c>
      <c r="M6" s="68">
        <v>0</v>
      </c>
      <c r="N6" s="68">
        <v>0</v>
      </c>
      <c r="O6" s="68">
        <v>0</v>
      </c>
      <c r="P6" s="68">
        <v>0</v>
      </c>
      <c r="Q6" s="68">
        <f t="shared" si="0"/>
        <v>27.367000000000001</v>
      </c>
      <c r="R6" s="68">
        <v>6</v>
      </c>
      <c r="S6" s="70">
        <f>Q6*0.5</f>
        <v>13.6835</v>
      </c>
      <c r="T6" s="70">
        <f>Q6*0.25</f>
        <v>6.8417500000000002</v>
      </c>
      <c r="U6" s="68"/>
      <c r="V6" s="68"/>
      <c r="W6" s="68"/>
    </row>
    <row r="7" spans="1:23" ht="99" customHeight="1" x14ac:dyDescent="0.25">
      <c r="A7" s="68">
        <v>6</v>
      </c>
      <c r="B7" s="69" t="s">
        <v>942</v>
      </c>
      <c r="C7" s="68">
        <v>2017</v>
      </c>
      <c r="D7" s="83" t="s">
        <v>941</v>
      </c>
      <c r="E7" s="76" t="s">
        <v>940</v>
      </c>
      <c r="F7" s="76" t="s">
        <v>510</v>
      </c>
      <c r="G7" s="68">
        <v>25</v>
      </c>
      <c r="H7" s="76" t="s">
        <v>459</v>
      </c>
      <c r="I7" s="68">
        <v>1</v>
      </c>
      <c r="J7" s="70">
        <v>4.1870000000000003</v>
      </c>
      <c r="K7" s="68" t="s">
        <v>452</v>
      </c>
      <c r="L7" s="68" t="s">
        <v>453</v>
      </c>
      <c r="M7" s="68">
        <v>15</v>
      </c>
      <c r="N7" s="68">
        <v>0</v>
      </c>
      <c r="O7" s="68">
        <v>0</v>
      </c>
      <c r="P7" s="68">
        <v>5</v>
      </c>
      <c r="Q7" s="68">
        <f t="shared" si="0"/>
        <v>57.561</v>
      </c>
      <c r="R7" s="68">
        <v>12</v>
      </c>
      <c r="S7" s="70">
        <f>Q7*0.45</f>
        <v>25.902450000000002</v>
      </c>
      <c r="T7" s="70">
        <f>(Q7*1.55)/R7</f>
        <v>7.4349625000000001</v>
      </c>
      <c r="U7" s="68"/>
      <c r="V7" s="68"/>
      <c r="W7" s="68"/>
    </row>
    <row r="8" spans="1:23" ht="55.2" x14ac:dyDescent="0.25">
      <c r="A8" s="68">
        <v>7</v>
      </c>
      <c r="B8" s="69" t="s">
        <v>939</v>
      </c>
      <c r="C8" s="68">
        <v>2016</v>
      </c>
      <c r="D8" s="69" t="s">
        <v>938</v>
      </c>
      <c r="E8" s="68" t="s">
        <v>937</v>
      </c>
      <c r="F8" s="68" t="s">
        <v>510</v>
      </c>
      <c r="G8" s="68">
        <v>25</v>
      </c>
      <c r="H8" s="68" t="s">
        <v>459</v>
      </c>
      <c r="I8" s="68">
        <v>1</v>
      </c>
      <c r="J8" s="70">
        <v>1.4319999999999999</v>
      </c>
      <c r="K8" s="68" t="s">
        <v>453</v>
      </c>
      <c r="L8" s="68" t="s">
        <v>453</v>
      </c>
      <c r="M8" s="68">
        <v>0</v>
      </c>
      <c r="N8" s="68">
        <v>0</v>
      </c>
      <c r="O8" s="68">
        <v>0</v>
      </c>
      <c r="P8" s="68">
        <v>5</v>
      </c>
      <c r="Q8" s="68">
        <f t="shared" si="0"/>
        <v>34.295999999999999</v>
      </c>
      <c r="R8" s="68">
        <v>7</v>
      </c>
      <c r="S8" s="70">
        <f>Q8*0.5</f>
        <v>17.148</v>
      </c>
      <c r="T8" s="70">
        <f>Q8*0.25</f>
        <v>8.5739999999999998</v>
      </c>
      <c r="U8" s="68"/>
      <c r="V8" s="68"/>
      <c r="W8" s="68"/>
    </row>
    <row r="9" spans="1:23" ht="28.8" x14ac:dyDescent="0.25">
      <c r="A9" s="68">
        <v>8</v>
      </c>
      <c r="B9" s="69" t="s">
        <v>936</v>
      </c>
      <c r="C9" s="68">
        <v>2017</v>
      </c>
      <c r="D9" s="69" t="s">
        <v>935</v>
      </c>
      <c r="E9" s="68" t="s">
        <v>934</v>
      </c>
      <c r="F9" s="68" t="s">
        <v>510</v>
      </c>
      <c r="G9" s="68">
        <v>25</v>
      </c>
      <c r="H9" s="68" t="s">
        <v>459</v>
      </c>
      <c r="I9" s="68">
        <v>1</v>
      </c>
      <c r="J9" s="70">
        <v>0.876</v>
      </c>
      <c r="K9" s="68" t="s">
        <v>453</v>
      </c>
      <c r="L9" s="68" t="s">
        <v>453</v>
      </c>
      <c r="M9" s="68">
        <v>0</v>
      </c>
      <c r="N9" s="68">
        <v>0</v>
      </c>
      <c r="O9" s="68">
        <v>0</v>
      </c>
      <c r="P9" s="68">
        <v>0</v>
      </c>
      <c r="Q9" s="68">
        <f t="shared" si="0"/>
        <v>27.628</v>
      </c>
      <c r="R9" s="68">
        <v>4</v>
      </c>
      <c r="S9" s="70">
        <f>Q9*0.6</f>
        <v>16.576799999999999</v>
      </c>
      <c r="T9" s="70">
        <f>Q9*0.35</f>
        <v>9.6697999999999986</v>
      </c>
      <c r="U9" s="68"/>
      <c r="V9" s="68"/>
      <c r="W9" s="68"/>
    </row>
    <row r="10" spans="1:23" ht="54.6" x14ac:dyDescent="0.25">
      <c r="A10" s="68">
        <v>9</v>
      </c>
      <c r="B10" s="69" t="s">
        <v>933</v>
      </c>
      <c r="C10" s="68">
        <v>2017</v>
      </c>
      <c r="D10" s="69" t="s">
        <v>932</v>
      </c>
      <c r="E10" s="68" t="s">
        <v>896</v>
      </c>
      <c r="F10" s="68" t="s">
        <v>510</v>
      </c>
      <c r="G10" s="68">
        <v>25</v>
      </c>
      <c r="H10" s="68" t="s">
        <v>671</v>
      </c>
      <c r="I10" s="68">
        <v>1</v>
      </c>
      <c r="J10" s="70">
        <v>1.4239999999999999</v>
      </c>
      <c r="K10" s="68" t="s">
        <v>453</v>
      </c>
      <c r="L10" s="68" t="s">
        <v>453</v>
      </c>
      <c r="M10" s="68">
        <v>0</v>
      </c>
      <c r="N10" s="68">
        <v>0</v>
      </c>
      <c r="O10" s="68">
        <v>0</v>
      </c>
      <c r="P10" s="68">
        <v>0</v>
      </c>
      <c r="Q10" s="68">
        <f t="shared" si="0"/>
        <v>29.271999999999998</v>
      </c>
      <c r="R10" s="68">
        <v>7</v>
      </c>
      <c r="S10" s="70">
        <f>Q10*0.5</f>
        <v>14.635999999999999</v>
      </c>
      <c r="T10" s="70">
        <f>Q10*0.25</f>
        <v>7.3179999999999996</v>
      </c>
      <c r="U10" s="68"/>
      <c r="V10" s="68"/>
      <c r="W10" s="68"/>
    </row>
    <row r="11" spans="1:23" ht="28.8" x14ac:dyDescent="0.25">
      <c r="A11" s="68">
        <v>10</v>
      </c>
      <c r="B11" s="69" t="s">
        <v>931</v>
      </c>
      <c r="C11" s="68">
        <v>2017</v>
      </c>
      <c r="D11" s="69" t="s">
        <v>930</v>
      </c>
      <c r="E11" s="68" t="s">
        <v>929</v>
      </c>
      <c r="F11" s="68" t="s">
        <v>510</v>
      </c>
      <c r="G11" s="68">
        <v>25</v>
      </c>
      <c r="H11" s="68" t="s">
        <v>459</v>
      </c>
      <c r="I11" s="68">
        <v>1</v>
      </c>
      <c r="J11" s="70">
        <v>1.5149999999999999</v>
      </c>
      <c r="K11" s="68" t="s">
        <v>453</v>
      </c>
      <c r="L11" s="68" t="s">
        <v>453</v>
      </c>
      <c r="M11" s="68">
        <v>0</v>
      </c>
      <c r="N11" s="68">
        <v>9.6</v>
      </c>
      <c r="O11" s="68">
        <v>8.6</v>
      </c>
      <c r="P11" s="68">
        <v>0</v>
      </c>
      <c r="Q11" s="68">
        <f t="shared" si="0"/>
        <v>115.545</v>
      </c>
      <c r="R11" s="68">
        <v>4</v>
      </c>
      <c r="S11" s="70">
        <f>Q11*0.6</f>
        <v>69.326999999999998</v>
      </c>
      <c r="T11" s="70">
        <f>Q11*0.35</f>
        <v>40.440750000000001</v>
      </c>
      <c r="U11" s="68"/>
      <c r="V11" s="68"/>
      <c r="W11" s="68"/>
    </row>
    <row r="12" spans="1:23" ht="43.2" x14ac:dyDescent="0.25">
      <c r="A12" s="68">
        <v>11</v>
      </c>
      <c r="B12" s="73" t="s">
        <v>928</v>
      </c>
      <c r="C12" s="68">
        <v>2017</v>
      </c>
      <c r="D12" s="69" t="s">
        <v>927</v>
      </c>
      <c r="E12" s="68" t="s">
        <v>693</v>
      </c>
      <c r="F12" s="68" t="s">
        <v>510</v>
      </c>
      <c r="G12" s="68">
        <v>25</v>
      </c>
      <c r="H12" s="69" t="s">
        <v>926</v>
      </c>
      <c r="I12" s="68">
        <v>0.5</v>
      </c>
      <c r="J12" s="70">
        <v>3.488</v>
      </c>
      <c r="K12" s="68" t="s">
        <v>453</v>
      </c>
      <c r="L12" s="68" t="s">
        <v>452</v>
      </c>
      <c r="M12" s="68">
        <v>10</v>
      </c>
      <c r="N12" s="68">
        <v>0</v>
      </c>
      <c r="O12" s="68">
        <v>0</v>
      </c>
      <c r="P12" s="68">
        <v>0</v>
      </c>
      <c r="Q12" s="68">
        <f t="shared" si="0"/>
        <v>22.731999999999999</v>
      </c>
      <c r="R12" s="68">
        <v>1</v>
      </c>
      <c r="S12" s="70">
        <f>Q12*0.9</f>
        <v>20.4588</v>
      </c>
      <c r="T12" s="70">
        <v>0</v>
      </c>
      <c r="U12" s="68"/>
      <c r="V12" s="68"/>
      <c r="W12" s="68"/>
    </row>
    <row r="13" spans="1:23" ht="43.2" x14ac:dyDescent="0.25">
      <c r="A13" s="68">
        <v>12</v>
      </c>
      <c r="B13" s="69" t="s">
        <v>925</v>
      </c>
      <c r="C13" s="68">
        <v>2017</v>
      </c>
      <c r="D13" s="69" t="s">
        <v>924</v>
      </c>
      <c r="E13" s="68" t="s">
        <v>821</v>
      </c>
      <c r="F13" s="68" t="s">
        <v>510</v>
      </c>
      <c r="G13" s="68">
        <v>25</v>
      </c>
      <c r="H13" s="69" t="s">
        <v>772</v>
      </c>
      <c r="I13" s="68">
        <v>0.25</v>
      </c>
      <c r="J13" s="70">
        <v>2.9550000000000001</v>
      </c>
      <c r="K13" s="68" t="s">
        <v>453</v>
      </c>
      <c r="L13" s="68" t="s">
        <v>453</v>
      </c>
      <c r="M13" s="68">
        <v>0</v>
      </c>
      <c r="N13" s="68">
        <v>0</v>
      </c>
      <c r="O13" s="68">
        <v>0</v>
      </c>
      <c r="P13" s="68">
        <v>5</v>
      </c>
      <c r="Q13" s="68">
        <f t="shared" si="0"/>
        <v>9.7162500000000005</v>
      </c>
      <c r="R13" s="68">
        <v>2</v>
      </c>
      <c r="S13" s="70">
        <f>Q13*0.8</f>
        <v>7.7730000000000006</v>
      </c>
      <c r="T13" s="70">
        <f>Q13*0.55</f>
        <v>5.3439375000000009</v>
      </c>
      <c r="U13" s="68"/>
      <c r="V13" s="68"/>
      <c r="W13" s="68"/>
    </row>
    <row r="14" spans="1:23" ht="28.8" x14ac:dyDescent="0.25">
      <c r="A14" s="68">
        <v>13</v>
      </c>
      <c r="B14" s="82" t="s">
        <v>923</v>
      </c>
      <c r="C14" s="68">
        <v>2017</v>
      </c>
      <c r="D14" s="69" t="s">
        <v>922</v>
      </c>
      <c r="E14" s="68" t="s">
        <v>921</v>
      </c>
      <c r="F14" s="68" t="s">
        <v>510</v>
      </c>
      <c r="G14" s="68">
        <v>25</v>
      </c>
      <c r="H14" s="68" t="s">
        <v>459</v>
      </c>
      <c r="I14" s="68">
        <v>1</v>
      </c>
      <c r="J14" s="70">
        <v>1.3260000000000001</v>
      </c>
      <c r="K14" s="68" t="s">
        <v>453</v>
      </c>
      <c r="L14" s="68" t="s">
        <v>452</v>
      </c>
      <c r="M14" s="68">
        <v>10</v>
      </c>
      <c r="N14" s="68">
        <v>0</v>
      </c>
      <c r="O14" s="68">
        <v>0</v>
      </c>
      <c r="P14" s="68">
        <v>0</v>
      </c>
      <c r="Q14" s="68">
        <f t="shared" si="0"/>
        <v>38.978000000000002</v>
      </c>
      <c r="R14" s="68">
        <v>4</v>
      </c>
      <c r="S14" s="70">
        <f>Q14*0.6</f>
        <v>23.386800000000001</v>
      </c>
      <c r="T14" s="70">
        <f>Q14*0.35</f>
        <v>13.642300000000001</v>
      </c>
      <c r="U14" s="68"/>
      <c r="V14" s="68"/>
      <c r="W14" s="68"/>
    </row>
    <row r="15" spans="1:23" ht="43.2" x14ac:dyDescent="0.25">
      <c r="A15" s="68">
        <v>14</v>
      </c>
      <c r="B15" s="69" t="s">
        <v>920</v>
      </c>
      <c r="C15" s="68">
        <v>2017</v>
      </c>
      <c r="D15" s="69" t="s">
        <v>919</v>
      </c>
      <c r="E15" s="68" t="s">
        <v>785</v>
      </c>
      <c r="F15" s="68" t="s">
        <v>510</v>
      </c>
      <c r="G15" s="68">
        <v>25</v>
      </c>
      <c r="H15" s="68" t="s">
        <v>459</v>
      </c>
      <c r="I15" s="68">
        <v>1</v>
      </c>
      <c r="J15" s="70">
        <v>2.9359999999999999</v>
      </c>
      <c r="K15" s="68" t="s">
        <v>452</v>
      </c>
      <c r="L15" s="68" t="s">
        <v>453</v>
      </c>
      <c r="M15" s="68">
        <v>15</v>
      </c>
      <c r="N15" s="68">
        <v>0</v>
      </c>
      <c r="O15" s="68">
        <v>0</v>
      </c>
      <c r="P15" s="68">
        <v>0</v>
      </c>
      <c r="Q15" s="68">
        <f t="shared" si="0"/>
        <v>48.808</v>
      </c>
      <c r="R15" s="68">
        <v>6</v>
      </c>
      <c r="S15" s="70">
        <f>Q15*0.5</f>
        <v>24.404</v>
      </c>
      <c r="T15" s="70">
        <f>Q15*0.25</f>
        <v>12.202</v>
      </c>
      <c r="U15" s="68"/>
      <c r="V15" s="68"/>
      <c r="W15" s="68"/>
    </row>
    <row r="16" spans="1:23" ht="54" x14ac:dyDescent="0.25">
      <c r="A16" s="68">
        <v>15</v>
      </c>
      <c r="B16" s="69" t="s">
        <v>918</v>
      </c>
      <c r="C16" s="68">
        <v>2017</v>
      </c>
      <c r="D16" s="69" t="s">
        <v>917</v>
      </c>
      <c r="E16" s="68" t="s">
        <v>647</v>
      </c>
      <c r="F16" s="68" t="s">
        <v>510</v>
      </c>
      <c r="G16" s="68">
        <v>25</v>
      </c>
      <c r="H16" s="68" t="s">
        <v>459</v>
      </c>
      <c r="I16" s="68">
        <v>1</v>
      </c>
      <c r="J16" s="70">
        <v>2.5870000000000002</v>
      </c>
      <c r="K16" s="68" t="s">
        <v>452</v>
      </c>
      <c r="L16" s="68" t="s">
        <v>453</v>
      </c>
      <c r="M16" s="68">
        <v>15</v>
      </c>
      <c r="N16" s="68">
        <v>0</v>
      </c>
      <c r="O16" s="68">
        <v>0</v>
      </c>
      <c r="P16" s="68">
        <v>0</v>
      </c>
      <c r="Q16" s="68">
        <f t="shared" si="0"/>
        <v>47.761000000000003</v>
      </c>
      <c r="R16" s="68">
        <v>8</v>
      </c>
      <c r="S16" s="70">
        <f>Q16*0.5</f>
        <v>23.880500000000001</v>
      </c>
      <c r="T16" s="70">
        <f>Q16*0.25</f>
        <v>11.940250000000001</v>
      </c>
      <c r="U16" s="68"/>
      <c r="V16" s="68"/>
      <c r="W16" s="68"/>
    </row>
    <row r="17" spans="1:23" ht="54.6" x14ac:dyDescent="0.25">
      <c r="A17" s="68">
        <v>16</v>
      </c>
      <c r="B17" s="69" t="s">
        <v>916</v>
      </c>
      <c r="C17" s="68">
        <v>2017</v>
      </c>
      <c r="D17" s="69" t="s">
        <v>915</v>
      </c>
      <c r="E17" s="68" t="s">
        <v>603</v>
      </c>
      <c r="F17" s="68" t="s">
        <v>510</v>
      </c>
      <c r="G17" s="68">
        <v>25</v>
      </c>
      <c r="H17" s="68" t="s">
        <v>459</v>
      </c>
      <c r="I17" s="68">
        <v>1</v>
      </c>
      <c r="J17" s="70">
        <v>2.7589999999999999</v>
      </c>
      <c r="K17" s="68" t="s">
        <v>452</v>
      </c>
      <c r="L17" s="68" t="s">
        <v>453</v>
      </c>
      <c r="M17" s="68">
        <v>15</v>
      </c>
      <c r="N17" s="68">
        <v>0</v>
      </c>
      <c r="O17" s="68">
        <v>0</v>
      </c>
      <c r="P17" s="68">
        <v>0</v>
      </c>
      <c r="Q17" s="68">
        <f t="shared" si="0"/>
        <v>48.277000000000001</v>
      </c>
      <c r="R17" s="68">
        <v>6</v>
      </c>
      <c r="S17" s="70">
        <f>Q17*0.5</f>
        <v>24.138500000000001</v>
      </c>
      <c r="T17" s="70">
        <f>Q17*0.25</f>
        <v>12.06925</v>
      </c>
      <c r="U17" s="68"/>
      <c r="V17" s="68"/>
      <c r="W17" s="68"/>
    </row>
    <row r="18" spans="1:23" ht="43.2" x14ac:dyDescent="0.25">
      <c r="A18" s="68">
        <v>17</v>
      </c>
      <c r="B18" s="69" t="s">
        <v>914</v>
      </c>
      <c r="C18" s="68">
        <v>2017</v>
      </c>
      <c r="D18" s="69" t="s">
        <v>913</v>
      </c>
      <c r="E18" s="68" t="s">
        <v>912</v>
      </c>
      <c r="F18" s="68" t="s">
        <v>510</v>
      </c>
      <c r="G18" s="68">
        <v>25</v>
      </c>
      <c r="H18" s="68" t="s">
        <v>459</v>
      </c>
      <c r="I18" s="68">
        <v>1</v>
      </c>
      <c r="J18" s="70">
        <v>4.58</v>
      </c>
      <c r="K18" s="68" t="s">
        <v>453</v>
      </c>
      <c r="L18" s="68" t="s">
        <v>452</v>
      </c>
      <c r="M18" s="68">
        <v>10</v>
      </c>
      <c r="N18" s="68">
        <v>0</v>
      </c>
      <c r="O18" s="68">
        <v>0</v>
      </c>
      <c r="P18" s="68">
        <v>0</v>
      </c>
      <c r="Q18" s="68">
        <f t="shared" si="0"/>
        <v>48.74</v>
      </c>
      <c r="R18" s="68">
        <v>5</v>
      </c>
      <c r="S18" s="70">
        <f>Q18*0.55</f>
        <v>26.807000000000002</v>
      </c>
      <c r="T18" s="70">
        <f>Q18*0.3</f>
        <v>14.622</v>
      </c>
      <c r="U18" s="68"/>
      <c r="V18" s="68"/>
      <c r="W18" s="68"/>
    </row>
    <row r="19" spans="1:23" ht="54.6" x14ac:dyDescent="0.25">
      <c r="A19" s="68">
        <v>18</v>
      </c>
      <c r="B19" s="69" t="s">
        <v>911</v>
      </c>
      <c r="C19" s="68">
        <v>2017</v>
      </c>
      <c r="D19" s="69" t="s">
        <v>910</v>
      </c>
      <c r="E19" s="68" t="s">
        <v>909</v>
      </c>
      <c r="F19" s="68" t="s">
        <v>510</v>
      </c>
      <c r="G19" s="68">
        <v>25</v>
      </c>
      <c r="H19" s="68" t="s">
        <v>459</v>
      </c>
      <c r="I19" s="68">
        <v>1</v>
      </c>
      <c r="J19" s="70">
        <v>4.5190000000000001</v>
      </c>
      <c r="K19" s="68" t="s">
        <v>452</v>
      </c>
      <c r="L19" s="68" t="s">
        <v>453</v>
      </c>
      <c r="M19" s="68">
        <v>15</v>
      </c>
      <c r="N19" s="68">
        <v>0</v>
      </c>
      <c r="O19" s="68">
        <v>0</v>
      </c>
      <c r="P19" s="68">
        <v>5</v>
      </c>
      <c r="Q19" s="68">
        <f t="shared" si="0"/>
        <v>58.557000000000002</v>
      </c>
      <c r="R19" s="68">
        <v>6</v>
      </c>
      <c r="S19" s="70">
        <f>Q19*0.5</f>
        <v>29.278500000000001</v>
      </c>
      <c r="T19" s="70">
        <f>Q19*0.25</f>
        <v>14.639250000000001</v>
      </c>
      <c r="U19" s="68"/>
      <c r="V19" s="68"/>
      <c r="W19" s="68"/>
    </row>
    <row r="20" spans="1:23" ht="54" x14ac:dyDescent="0.25">
      <c r="A20" s="68">
        <v>19</v>
      </c>
      <c r="B20" s="69" t="s">
        <v>908</v>
      </c>
      <c r="C20" s="68">
        <v>2017</v>
      </c>
      <c r="D20" s="69" t="s">
        <v>907</v>
      </c>
      <c r="E20" s="68" t="s">
        <v>906</v>
      </c>
      <c r="F20" s="68" t="s">
        <v>510</v>
      </c>
      <c r="G20" s="68">
        <v>25</v>
      </c>
      <c r="H20" s="68" t="s">
        <v>459</v>
      </c>
      <c r="I20" s="68">
        <v>1</v>
      </c>
      <c r="J20" s="70">
        <v>0.79</v>
      </c>
      <c r="K20" s="68" t="s">
        <v>453</v>
      </c>
      <c r="L20" s="68" t="s">
        <v>453</v>
      </c>
      <c r="M20" s="68">
        <v>0</v>
      </c>
      <c r="N20" s="68">
        <v>0</v>
      </c>
      <c r="O20" s="68">
        <v>0</v>
      </c>
      <c r="P20" s="68">
        <v>0</v>
      </c>
      <c r="Q20" s="68">
        <f t="shared" si="0"/>
        <v>27.37</v>
      </c>
      <c r="R20" s="68">
        <v>8</v>
      </c>
      <c r="S20" s="70">
        <f>Q20*0.5</f>
        <v>13.685</v>
      </c>
      <c r="T20" s="70">
        <f>Q20*0.25</f>
        <v>6.8425000000000002</v>
      </c>
      <c r="U20" s="68"/>
      <c r="V20" s="68"/>
      <c r="W20" s="68"/>
    </row>
    <row r="21" spans="1:23" ht="41.4" x14ac:dyDescent="0.25">
      <c r="A21" s="68">
        <v>20</v>
      </c>
      <c r="B21" s="69" t="s">
        <v>905</v>
      </c>
      <c r="C21" s="68">
        <v>2016</v>
      </c>
      <c r="D21" s="69" t="s">
        <v>904</v>
      </c>
      <c r="E21" s="68" t="s">
        <v>809</v>
      </c>
      <c r="F21" s="68" t="s">
        <v>510</v>
      </c>
      <c r="G21" s="68">
        <v>25</v>
      </c>
      <c r="H21" s="68" t="s">
        <v>671</v>
      </c>
      <c r="I21" s="68">
        <v>1</v>
      </c>
      <c r="J21" s="70">
        <v>0.86499999999999999</v>
      </c>
      <c r="K21" s="68" t="s">
        <v>453</v>
      </c>
      <c r="L21" s="68" t="s">
        <v>453</v>
      </c>
      <c r="M21" s="68">
        <v>0</v>
      </c>
      <c r="N21" s="68">
        <v>0.47</v>
      </c>
      <c r="O21" s="68">
        <v>0</v>
      </c>
      <c r="P21" s="68">
        <v>0</v>
      </c>
      <c r="Q21" s="68">
        <f t="shared" si="0"/>
        <v>27.594999999999999</v>
      </c>
      <c r="R21" s="68">
        <v>5</v>
      </c>
      <c r="S21" s="70">
        <f>Q21*0.55</f>
        <v>15.177250000000001</v>
      </c>
      <c r="T21" s="70">
        <f>Q21*0.3</f>
        <v>8.2784999999999993</v>
      </c>
      <c r="U21" s="68"/>
      <c r="V21" s="68"/>
      <c r="W21" s="68"/>
    </row>
    <row r="22" spans="1:23" ht="67.2" x14ac:dyDescent="0.25">
      <c r="A22" s="68">
        <v>21</v>
      </c>
      <c r="B22" s="69" t="s">
        <v>903</v>
      </c>
      <c r="C22" s="68">
        <v>2016</v>
      </c>
      <c r="D22" s="69" t="s">
        <v>902</v>
      </c>
      <c r="E22" s="68" t="s">
        <v>901</v>
      </c>
      <c r="F22" s="68" t="s">
        <v>510</v>
      </c>
      <c r="G22" s="68">
        <v>25</v>
      </c>
      <c r="H22" s="68" t="s">
        <v>459</v>
      </c>
      <c r="I22" s="68">
        <v>1</v>
      </c>
      <c r="J22" s="70">
        <v>1.218</v>
      </c>
      <c r="K22" s="68" t="s">
        <v>453</v>
      </c>
      <c r="L22" s="68" t="s">
        <v>453</v>
      </c>
      <c r="M22" s="68">
        <v>0</v>
      </c>
      <c r="N22" s="68">
        <v>2.2200000000000002</v>
      </c>
      <c r="O22" s="68">
        <v>1.22</v>
      </c>
      <c r="P22" s="68">
        <v>0</v>
      </c>
      <c r="Q22" s="68">
        <f t="shared" si="0"/>
        <v>40.853999999999999</v>
      </c>
      <c r="R22" s="68">
        <v>10</v>
      </c>
      <c r="S22" s="70">
        <f>Q22*0.45</f>
        <v>18.3843</v>
      </c>
      <c r="T22" s="70">
        <f>(Q22*1.55)/R22</f>
        <v>6.3323700000000001</v>
      </c>
      <c r="U22" s="68"/>
      <c r="V22" s="68"/>
      <c r="W22" s="68"/>
    </row>
    <row r="23" spans="1:23" ht="40.799999999999997" x14ac:dyDescent="0.25">
      <c r="A23" s="68">
        <v>22</v>
      </c>
      <c r="B23" s="69" t="s">
        <v>900</v>
      </c>
      <c r="C23" s="68">
        <v>2017</v>
      </c>
      <c r="D23" s="69" t="s">
        <v>899</v>
      </c>
      <c r="E23" s="68" t="s">
        <v>494</v>
      </c>
      <c r="F23" s="68" t="s">
        <v>510</v>
      </c>
      <c r="G23" s="68">
        <v>25</v>
      </c>
      <c r="H23" s="68" t="s">
        <v>459</v>
      </c>
      <c r="I23" s="68">
        <v>1</v>
      </c>
      <c r="J23" s="70">
        <v>1.3759999999999999</v>
      </c>
      <c r="K23" s="68" t="s">
        <v>453</v>
      </c>
      <c r="L23" s="68" t="s">
        <v>453</v>
      </c>
      <c r="M23" s="68">
        <v>0</v>
      </c>
      <c r="N23" s="68">
        <v>0</v>
      </c>
      <c r="O23" s="68">
        <v>0</v>
      </c>
      <c r="P23" s="68">
        <v>0</v>
      </c>
      <c r="Q23" s="68">
        <f t="shared" si="0"/>
        <v>29.128</v>
      </c>
      <c r="R23" s="68">
        <v>6</v>
      </c>
      <c r="S23" s="70">
        <f>Q23*0.5</f>
        <v>14.564</v>
      </c>
      <c r="T23" s="70">
        <f>Q23*0.25</f>
        <v>7.282</v>
      </c>
      <c r="U23" s="68"/>
      <c r="V23" s="68"/>
      <c r="W23" s="68"/>
    </row>
    <row r="24" spans="1:23" ht="81" x14ac:dyDescent="0.25">
      <c r="A24" s="68">
        <v>23</v>
      </c>
      <c r="B24" s="69" t="s">
        <v>898</v>
      </c>
      <c r="C24" s="68">
        <v>2017</v>
      </c>
      <c r="D24" s="69" t="s">
        <v>897</v>
      </c>
      <c r="E24" s="68" t="s">
        <v>896</v>
      </c>
      <c r="F24" s="68" t="s">
        <v>510</v>
      </c>
      <c r="G24" s="68">
        <v>25</v>
      </c>
      <c r="H24" s="68" t="s">
        <v>459</v>
      </c>
      <c r="I24" s="68">
        <v>1</v>
      </c>
      <c r="J24" s="70">
        <v>1.4239999999999999</v>
      </c>
      <c r="K24" s="68" t="s">
        <v>453</v>
      </c>
      <c r="L24" s="68" t="s">
        <v>453</v>
      </c>
      <c r="M24" s="68">
        <v>0</v>
      </c>
      <c r="N24" s="68">
        <v>0</v>
      </c>
      <c r="O24" s="68">
        <v>0</v>
      </c>
      <c r="P24" s="68">
        <v>0</v>
      </c>
      <c r="Q24" s="68">
        <f t="shared" si="0"/>
        <v>29.271999999999998</v>
      </c>
      <c r="R24" s="68">
        <v>11</v>
      </c>
      <c r="S24" s="70">
        <f>Q24*0.45</f>
        <v>13.1724</v>
      </c>
      <c r="T24" s="70">
        <f>(Q24*1.55)/R24</f>
        <v>4.1246909090909094</v>
      </c>
      <c r="U24" s="68"/>
      <c r="V24" s="68"/>
      <c r="W24" s="68"/>
    </row>
    <row r="25" spans="1:23" ht="54" x14ac:dyDescent="0.25">
      <c r="A25" s="68">
        <v>24</v>
      </c>
      <c r="B25" s="69" t="s">
        <v>895</v>
      </c>
      <c r="C25" s="68">
        <v>2017</v>
      </c>
      <c r="D25" s="69" t="s">
        <v>894</v>
      </c>
      <c r="E25" s="68" t="s">
        <v>732</v>
      </c>
      <c r="F25" s="68" t="s">
        <v>510</v>
      </c>
      <c r="G25" s="68">
        <v>25</v>
      </c>
      <c r="H25" s="68" t="s">
        <v>459</v>
      </c>
      <c r="I25" s="68">
        <v>1</v>
      </c>
      <c r="J25" s="70">
        <v>2.319</v>
      </c>
      <c r="K25" s="68" t="s">
        <v>453</v>
      </c>
      <c r="L25" s="68" t="s">
        <v>453</v>
      </c>
      <c r="M25" s="68">
        <v>0</v>
      </c>
      <c r="N25" s="68">
        <v>0</v>
      </c>
      <c r="O25" s="68">
        <v>0</v>
      </c>
      <c r="P25" s="68">
        <v>0</v>
      </c>
      <c r="Q25" s="68">
        <f t="shared" si="0"/>
        <v>31.957000000000001</v>
      </c>
      <c r="R25" s="68">
        <v>8</v>
      </c>
      <c r="S25" s="70">
        <f t="shared" ref="S25:S30" si="1">Q25*0.5</f>
        <v>15.9785</v>
      </c>
      <c r="T25" s="70">
        <f t="shared" ref="T25:T30" si="2">Q25*0.25</f>
        <v>7.9892500000000002</v>
      </c>
      <c r="U25" s="68"/>
      <c r="V25" s="68"/>
      <c r="W25" s="68"/>
    </row>
    <row r="26" spans="1:23" ht="54" x14ac:dyDescent="0.25">
      <c r="A26" s="68">
        <v>25</v>
      </c>
      <c r="B26" s="69" t="s">
        <v>893</v>
      </c>
      <c r="C26" s="68">
        <v>2017</v>
      </c>
      <c r="D26" s="69" t="s">
        <v>892</v>
      </c>
      <c r="E26" s="68" t="s">
        <v>891</v>
      </c>
      <c r="F26" s="68" t="s">
        <v>510</v>
      </c>
      <c r="G26" s="68">
        <v>25</v>
      </c>
      <c r="H26" s="68" t="s">
        <v>459</v>
      </c>
      <c r="I26" s="68">
        <v>1</v>
      </c>
      <c r="J26" s="70">
        <v>1.7490000000000001</v>
      </c>
      <c r="K26" s="68" t="s">
        <v>453</v>
      </c>
      <c r="L26" s="68" t="s">
        <v>453</v>
      </c>
      <c r="M26" s="68">
        <v>0</v>
      </c>
      <c r="N26" s="68">
        <v>0</v>
      </c>
      <c r="O26" s="68">
        <v>0</v>
      </c>
      <c r="P26" s="68">
        <v>0</v>
      </c>
      <c r="Q26" s="68">
        <f t="shared" si="0"/>
        <v>30.247</v>
      </c>
      <c r="R26" s="68">
        <v>8</v>
      </c>
      <c r="S26" s="70">
        <f t="shared" si="1"/>
        <v>15.1235</v>
      </c>
      <c r="T26" s="70">
        <f t="shared" si="2"/>
        <v>7.56175</v>
      </c>
      <c r="U26" s="68"/>
      <c r="V26" s="68"/>
      <c r="W26" s="68"/>
    </row>
    <row r="27" spans="1:23" ht="53.4" x14ac:dyDescent="0.25">
      <c r="A27" s="68">
        <v>26</v>
      </c>
      <c r="B27" s="69" t="s">
        <v>890</v>
      </c>
      <c r="C27" s="68">
        <v>2016</v>
      </c>
      <c r="D27" s="69" t="s">
        <v>889</v>
      </c>
      <c r="E27" s="68" t="s">
        <v>888</v>
      </c>
      <c r="F27" s="68" t="s">
        <v>510</v>
      </c>
      <c r="G27" s="68">
        <v>25</v>
      </c>
      <c r="H27" s="68" t="s">
        <v>459</v>
      </c>
      <c r="I27" s="68">
        <v>1</v>
      </c>
      <c r="J27" s="70">
        <v>0.56899999999999995</v>
      </c>
      <c r="K27" s="68" t="s">
        <v>453</v>
      </c>
      <c r="L27" s="68" t="s">
        <v>453</v>
      </c>
      <c r="M27" s="68">
        <v>0</v>
      </c>
      <c r="N27" s="68">
        <v>0</v>
      </c>
      <c r="O27" s="68">
        <v>0</v>
      </c>
      <c r="P27" s="68">
        <v>0</v>
      </c>
      <c r="Q27" s="68">
        <f t="shared" si="0"/>
        <v>26.707000000000001</v>
      </c>
      <c r="R27" s="68">
        <v>6</v>
      </c>
      <c r="S27" s="70">
        <f t="shared" si="1"/>
        <v>13.3535</v>
      </c>
      <c r="T27" s="70">
        <f t="shared" si="2"/>
        <v>6.6767500000000002</v>
      </c>
      <c r="U27" s="68"/>
      <c r="V27" s="68"/>
      <c r="W27" s="68"/>
    </row>
    <row r="28" spans="1:23" ht="54" x14ac:dyDescent="0.25">
      <c r="A28" s="68">
        <v>27</v>
      </c>
      <c r="B28" s="69" t="s">
        <v>887</v>
      </c>
      <c r="C28" s="68">
        <v>2017</v>
      </c>
      <c r="D28" s="69" t="s">
        <v>886</v>
      </c>
      <c r="E28" s="68" t="s">
        <v>885</v>
      </c>
      <c r="F28" s="68" t="s">
        <v>510</v>
      </c>
      <c r="G28" s="68">
        <v>25</v>
      </c>
      <c r="H28" s="68" t="s">
        <v>459</v>
      </c>
      <c r="I28" s="68">
        <v>1</v>
      </c>
      <c r="J28" s="70">
        <v>1.857</v>
      </c>
      <c r="K28" s="68" t="s">
        <v>453</v>
      </c>
      <c r="L28" s="68" t="s">
        <v>453</v>
      </c>
      <c r="M28" s="68">
        <v>0</v>
      </c>
      <c r="N28" s="68">
        <v>0</v>
      </c>
      <c r="O28" s="68">
        <v>0</v>
      </c>
      <c r="P28" s="68">
        <v>0</v>
      </c>
      <c r="Q28" s="68">
        <f t="shared" si="0"/>
        <v>30.570999999999998</v>
      </c>
      <c r="R28" s="68">
        <v>9</v>
      </c>
      <c r="S28" s="70">
        <f t="shared" si="1"/>
        <v>15.285499999999999</v>
      </c>
      <c r="T28" s="70">
        <f t="shared" si="2"/>
        <v>7.6427499999999995</v>
      </c>
      <c r="U28" s="68"/>
      <c r="V28" s="68"/>
      <c r="W28" s="68"/>
    </row>
    <row r="29" spans="1:23" ht="53.4" x14ac:dyDescent="0.25">
      <c r="A29" s="68">
        <v>28</v>
      </c>
      <c r="B29" s="69" t="s">
        <v>884</v>
      </c>
      <c r="C29" s="68">
        <v>2017</v>
      </c>
      <c r="D29" s="69" t="s">
        <v>883</v>
      </c>
      <c r="E29" s="76" t="s">
        <v>760</v>
      </c>
      <c r="F29" s="68" t="s">
        <v>510</v>
      </c>
      <c r="G29" s="68">
        <v>25</v>
      </c>
      <c r="H29" s="68" t="s">
        <v>459</v>
      </c>
      <c r="I29" s="68">
        <v>1</v>
      </c>
      <c r="J29" s="70">
        <v>0</v>
      </c>
      <c r="K29" s="68" t="s">
        <v>453</v>
      </c>
      <c r="L29" s="68" t="s">
        <v>453</v>
      </c>
      <c r="M29" s="68">
        <v>0</v>
      </c>
      <c r="N29" s="68">
        <v>0</v>
      </c>
      <c r="O29" s="68">
        <v>0</v>
      </c>
      <c r="P29" s="68">
        <v>0</v>
      </c>
      <c r="Q29" s="68">
        <f t="shared" si="0"/>
        <v>25</v>
      </c>
      <c r="R29" s="68">
        <v>7</v>
      </c>
      <c r="S29" s="70">
        <f t="shared" si="1"/>
        <v>12.5</v>
      </c>
      <c r="T29" s="70">
        <f t="shared" si="2"/>
        <v>6.25</v>
      </c>
      <c r="U29" s="68"/>
      <c r="V29" s="68"/>
      <c r="W29" s="68"/>
    </row>
    <row r="30" spans="1:23" ht="43.2" x14ac:dyDescent="0.25">
      <c r="A30" s="68">
        <v>29</v>
      </c>
      <c r="B30" s="69" t="s">
        <v>882</v>
      </c>
      <c r="C30" s="68">
        <v>2017</v>
      </c>
      <c r="D30" s="69" t="s">
        <v>881</v>
      </c>
      <c r="E30" s="68" t="s">
        <v>880</v>
      </c>
      <c r="F30" s="68" t="s">
        <v>510</v>
      </c>
      <c r="G30" s="68">
        <v>25</v>
      </c>
      <c r="H30" s="68" t="s">
        <v>459</v>
      </c>
      <c r="I30" s="68">
        <v>1</v>
      </c>
      <c r="J30" s="70">
        <v>2.323</v>
      </c>
      <c r="K30" s="68" t="s">
        <v>453</v>
      </c>
      <c r="L30" s="68" t="s">
        <v>453</v>
      </c>
      <c r="M30" s="68">
        <v>0</v>
      </c>
      <c r="N30" s="68">
        <v>0</v>
      </c>
      <c r="O30" s="68">
        <v>0</v>
      </c>
      <c r="P30" s="68">
        <v>0</v>
      </c>
      <c r="Q30" s="68">
        <f t="shared" si="0"/>
        <v>31.969000000000001</v>
      </c>
      <c r="R30" s="68">
        <v>6</v>
      </c>
      <c r="S30" s="70">
        <f t="shared" si="1"/>
        <v>15.984500000000001</v>
      </c>
      <c r="T30" s="70">
        <f t="shared" si="2"/>
        <v>7.9922500000000003</v>
      </c>
      <c r="U30" s="68"/>
      <c r="V30" s="68"/>
      <c r="W30" s="68"/>
    </row>
    <row r="31" spans="1:23" ht="28.8" x14ac:dyDescent="0.25">
      <c r="A31" s="68">
        <v>30</v>
      </c>
      <c r="B31" s="69" t="s">
        <v>879</v>
      </c>
      <c r="C31" s="68">
        <v>2017</v>
      </c>
      <c r="D31" s="69" t="s">
        <v>878</v>
      </c>
      <c r="E31" s="68" t="s">
        <v>877</v>
      </c>
      <c r="F31" s="68" t="s">
        <v>510</v>
      </c>
      <c r="G31" s="68">
        <v>25</v>
      </c>
      <c r="H31" s="68" t="s">
        <v>459</v>
      </c>
      <c r="I31" s="68">
        <v>1</v>
      </c>
      <c r="J31" s="70">
        <v>2.5569999999999999</v>
      </c>
      <c r="K31" s="68" t="s">
        <v>453</v>
      </c>
      <c r="L31" s="68" t="s">
        <v>453</v>
      </c>
      <c r="M31" s="68">
        <v>0</v>
      </c>
      <c r="N31" s="68">
        <v>0</v>
      </c>
      <c r="O31" s="68">
        <v>0</v>
      </c>
      <c r="P31" s="68">
        <v>0</v>
      </c>
      <c r="Q31" s="68">
        <f t="shared" si="0"/>
        <v>32.670999999999999</v>
      </c>
      <c r="R31" s="68">
        <v>4</v>
      </c>
      <c r="S31" s="70">
        <f>Q31*0.6</f>
        <v>19.602599999999999</v>
      </c>
      <c r="T31" s="70">
        <f>Q31*0.35</f>
        <v>11.434849999999999</v>
      </c>
      <c r="U31" s="68"/>
      <c r="V31" s="68"/>
      <c r="W31" s="68"/>
    </row>
    <row r="32" spans="1:23" ht="28.8" x14ac:dyDescent="0.25">
      <c r="A32" s="68">
        <v>31</v>
      </c>
      <c r="B32" s="69" t="s">
        <v>876</v>
      </c>
      <c r="C32" s="68">
        <v>2017</v>
      </c>
      <c r="D32" s="69" t="s">
        <v>875</v>
      </c>
      <c r="E32" s="68" t="s">
        <v>874</v>
      </c>
      <c r="F32" s="68" t="s">
        <v>510</v>
      </c>
      <c r="G32" s="68">
        <v>25</v>
      </c>
      <c r="H32" s="68" t="s">
        <v>459</v>
      </c>
      <c r="I32" s="68">
        <v>1</v>
      </c>
      <c r="J32" s="70">
        <v>3.6480000000000001</v>
      </c>
      <c r="K32" s="68" t="s">
        <v>452</v>
      </c>
      <c r="L32" s="68" t="s">
        <v>453</v>
      </c>
      <c r="M32" s="68">
        <v>15</v>
      </c>
      <c r="N32" s="68">
        <v>0</v>
      </c>
      <c r="O32" s="68">
        <v>0</v>
      </c>
      <c r="P32" s="68">
        <v>0</v>
      </c>
      <c r="Q32" s="68">
        <f t="shared" si="0"/>
        <v>50.944000000000003</v>
      </c>
      <c r="R32" s="68">
        <v>4</v>
      </c>
      <c r="S32" s="70">
        <f>Q32*0.6</f>
        <v>30.566400000000002</v>
      </c>
      <c r="T32" s="70">
        <f>Q32*0.35</f>
        <v>17.830400000000001</v>
      </c>
      <c r="U32" s="68"/>
      <c r="V32" s="68"/>
      <c r="W32" s="68"/>
    </row>
    <row r="33" spans="1:23" ht="40.799999999999997" x14ac:dyDescent="0.25">
      <c r="A33" s="68">
        <v>32</v>
      </c>
      <c r="B33" s="69" t="s">
        <v>873</v>
      </c>
      <c r="C33" s="68">
        <v>2017</v>
      </c>
      <c r="D33" s="69" t="s">
        <v>872</v>
      </c>
      <c r="E33" s="68" t="s">
        <v>871</v>
      </c>
      <c r="F33" s="68" t="s">
        <v>510</v>
      </c>
      <c r="G33" s="68">
        <v>25</v>
      </c>
      <c r="H33" s="68" t="s">
        <v>459</v>
      </c>
      <c r="I33" s="68">
        <v>1</v>
      </c>
      <c r="J33" s="70">
        <v>0.91600000000000004</v>
      </c>
      <c r="K33" s="68" t="s">
        <v>453</v>
      </c>
      <c r="L33" s="68" t="s">
        <v>453</v>
      </c>
      <c r="M33" s="68">
        <v>0</v>
      </c>
      <c r="N33" s="68">
        <v>0</v>
      </c>
      <c r="O33" s="68">
        <v>0</v>
      </c>
      <c r="P33" s="68">
        <v>0</v>
      </c>
      <c r="Q33" s="68">
        <f t="shared" si="0"/>
        <v>27.748000000000001</v>
      </c>
      <c r="R33" s="68">
        <v>6</v>
      </c>
      <c r="S33" s="70">
        <f>Q33*0.5</f>
        <v>13.874000000000001</v>
      </c>
      <c r="T33" s="70">
        <f>Q33*0.25</f>
        <v>6.9370000000000003</v>
      </c>
      <c r="U33" s="68"/>
      <c r="V33" s="68"/>
      <c r="W33" s="68"/>
    </row>
    <row r="34" spans="1:23" ht="43.2" x14ac:dyDescent="0.25">
      <c r="A34" s="68">
        <v>33</v>
      </c>
      <c r="B34" s="69" t="s">
        <v>870</v>
      </c>
      <c r="C34" s="68">
        <v>2017</v>
      </c>
      <c r="D34" s="69" t="s">
        <v>869</v>
      </c>
      <c r="E34" s="68" t="s">
        <v>766</v>
      </c>
      <c r="F34" s="68" t="s">
        <v>510</v>
      </c>
      <c r="G34" s="68">
        <v>25</v>
      </c>
      <c r="H34" s="68" t="s">
        <v>459</v>
      </c>
      <c r="I34" s="68">
        <v>1</v>
      </c>
      <c r="J34" s="70">
        <v>2.806</v>
      </c>
      <c r="K34" s="68" t="s">
        <v>452</v>
      </c>
      <c r="L34" s="68" t="s">
        <v>453</v>
      </c>
      <c r="M34" s="68">
        <v>15</v>
      </c>
      <c r="N34" s="68">
        <v>0</v>
      </c>
      <c r="O34" s="68">
        <v>0</v>
      </c>
      <c r="P34" s="68">
        <v>0</v>
      </c>
      <c r="Q34" s="68">
        <f t="shared" ref="Q34:Q65" si="3">(G34+(J34*3)+M34+(O34*10)+P34)*I34</f>
        <v>48.417999999999999</v>
      </c>
      <c r="R34" s="68">
        <v>3</v>
      </c>
      <c r="S34" s="70">
        <f>Q34*0.7</f>
        <v>33.892599999999995</v>
      </c>
      <c r="T34" s="70">
        <f>Q34*0.4</f>
        <v>19.3672</v>
      </c>
      <c r="U34" s="68"/>
      <c r="V34" s="68"/>
      <c r="W34" s="68"/>
    </row>
    <row r="35" spans="1:23" ht="43.2" x14ac:dyDescent="0.25">
      <c r="A35" s="68">
        <v>34</v>
      </c>
      <c r="B35" s="69" t="s">
        <v>868</v>
      </c>
      <c r="C35" s="68">
        <v>2016</v>
      </c>
      <c r="D35" s="69" t="s">
        <v>867</v>
      </c>
      <c r="E35" s="68" t="s">
        <v>866</v>
      </c>
      <c r="F35" s="68" t="s">
        <v>510</v>
      </c>
      <c r="G35" s="68">
        <v>25</v>
      </c>
      <c r="H35" s="68" t="s">
        <v>671</v>
      </c>
      <c r="I35" s="68">
        <v>1</v>
      </c>
      <c r="J35" s="70">
        <v>0.36599999999999999</v>
      </c>
      <c r="K35" s="68" t="s">
        <v>453</v>
      </c>
      <c r="L35" s="68" t="s">
        <v>453</v>
      </c>
      <c r="M35" s="68">
        <v>0</v>
      </c>
      <c r="N35" s="68">
        <v>0</v>
      </c>
      <c r="O35" s="68">
        <v>0</v>
      </c>
      <c r="P35" s="68">
        <v>0</v>
      </c>
      <c r="Q35" s="68">
        <f t="shared" si="3"/>
        <v>26.097999999999999</v>
      </c>
      <c r="R35" s="68">
        <v>3</v>
      </c>
      <c r="S35" s="70">
        <f>Q35*0.7</f>
        <v>18.268599999999999</v>
      </c>
      <c r="T35" s="70">
        <f>Q35*0.4</f>
        <v>10.4392</v>
      </c>
      <c r="U35" s="68"/>
      <c r="V35" s="68"/>
      <c r="W35" s="68"/>
    </row>
    <row r="36" spans="1:23" ht="54" x14ac:dyDescent="0.25">
      <c r="A36" s="68">
        <v>35</v>
      </c>
      <c r="B36" s="69" t="s">
        <v>865</v>
      </c>
      <c r="C36" s="68">
        <v>2017</v>
      </c>
      <c r="D36" s="69" t="s">
        <v>864</v>
      </c>
      <c r="E36" s="68" t="s">
        <v>785</v>
      </c>
      <c r="F36" s="68" t="s">
        <v>510</v>
      </c>
      <c r="G36" s="68">
        <v>25</v>
      </c>
      <c r="H36" s="68" t="s">
        <v>459</v>
      </c>
      <c r="I36" s="68">
        <v>1</v>
      </c>
      <c r="J36" s="70">
        <v>2.9359999999999999</v>
      </c>
      <c r="K36" s="68" t="s">
        <v>452</v>
      </c>
      <c r="L36" s="68" t="s">
        <v>453</v>
      </c>
      <c r="M36" s="68">
        <v>15</v>
      </c>
      <c r="N36" s="68">
        <v>0</v>
      </c>
      <c r="O36" s="68">
        <v>0</v>
      </c>
      <c r="P36" s="68">
        <v>0</v>
      </c>
      <c r="Q36" s="68">
        <f t="shared" si="3"/>
        <v>48.808</v>
      </c>
      <c r="R36" s="68">
        <v>8</v>
      </c>
      <c r="S36" s="70">
        <f>Q36*0.5</f>
        <v>24.404</v>
      </c>
      <c r="T36" s="70">
        <f>Q36*0.25</f>
        <v>12.202</v>
      </c>
      <c r="U36" s="68"/>
      <c r="V36" s="68"/>
      <c r="W36" s="68"/>
    </row>
    <row r="37" spans="1:23" ht="67.8" x14ac:dyDescent="0.25">
      <c r="A37" s="68">
        <v>36</v>
      </c>
      <c r="B37" s="69" t="s">
        <v>863</v>
      </c>
      <c r="C37" s="68">
        <v>2017</v>
      </c>
      <c r="D37" s="69" t="s">
        <v>862</v>
      </c>
      <c r="E37" s="68" t="s">
        <v>861</v>
      </c>
      <c r="F37" s="68" t="s">
        <v>510</v>
      </c>
      <c r="G37" s="68">
        <v>25</v>
      </c>
      <c r="H37" s="68" t="s">
        <v>459</v>
      </c>
      <c r="I37" s="68">
        <v>1</v>
      </c>
      <c r="J37" s="70">
        <v>2.86</v>
      </c>
      <c r="K37" s="68" t="s">
        <v>453</v>
      </c>
      <c r="L37" s="68" t="s">
        <v>453</v>
      </c>
      <c r="M37" s="68">
        <v>0</v>
      </c>
      <c r="N37" s="68">
        <v>0</v>
      </c>
      <c r="O37" s="68">
        <v>0</v>
      </c>
      <c r="P37" s="68">
        <v>0</v>
      </c>
      <c r="Q37" s="68">
        <f t="shared" si="3"/>
        <v>33.58</v>
      </c>
      <c r="R37" s="68">
        <v>9</v>
      </c>
      <c r="S37" s="70">
        <f>Q37*0.5</f>
        <v>16.79</v>
      </c>
      <c r="T37" s="70">
        <f>Q37*0.25</f>
        <v>8.3949999999999996</v>
      </c>
      <c r="U37" s="68"/>
      <c r="V37" s="68"/>
      <c r="W37" s="68"/>
    </row>
    <row r="38" spans="1:23" ht="40.799999999999997" x14ac:dyDescent="0.25">
      <c r="A38" s="68">
        <v>37</v>
      </c>
      <c r="B38" s="69" t="s">
        <v>860</v>
      </c>
      <c r="C38" s="68">
        <v>2017</v>
      </c>
      <c r="D38" s="69" t="s">
        <v>859</v>
      </c>
      <c r="E38" s="68" t="s">
        <v>858</v>
      </c>
      <c r="F38" s="68" t="s">
        <v>510</v>
      </c>
      <c r="G38" s="68">
        <v>25</v>
      </c>
      <c r="H38" s="68" t="s">
        <v>459</v>
      </c>
      <c r="I38" s="68">
        <v>1</v>
      </c>
      <c r="J38" s="70">
        <v>3.0019999999999998</v>
      </c>
      <c r="K38" s="68" t="s">
        <v>452</v>
      </c>
      <c r="L38" s="68" t="s">
        <v>453</v>
      </c>
      <c r="M38" s="68">
        <v>15</v>
      </c>
      <c r="N38" s="68">
        <v>0</v>
      </c>
      <c r="O38" s="68">
        <v>0</v>
      </c>
      <c r="P38" s="68">
        <v>0</v>
      </c>
      <c r="Q38" s="68">
        <f t="shared" si="3"/>
        <v>49.006</v>
      </c>
      <c r="R38" s="68">
        <v>7</v>
      </c>
      <c r="S38" s="70">
        <f>Q38*0.5</f>
        <v>24.503</v>
      </c>
      <c r="T38" s="70">
        <f>Q38*0.25</f>
        <v>12.2515</v>
      </c>
      <c r="U38" s="68"/>
      <c r="V38" s="68"/>
      <c r="W38" s="68"/>
    </row>
    <row r="39" spans="1:23" ht="28.8" x14ac:dyDescent="0.25">
      <c r="A39" s="68">
        <v>38</v>
      </c>
      <c r="B39" s="69" t="s">
        <v>857</v>
      </c>
      <c r="C39" s="68">
        <v>2016</v>
      </c>
      <c r="D39" s="69" t="s">
        <v>856</v>
      </c>
      <c r="E39" s="68" t="s">
        <v>778</v>
      </c>
      <c r="F39" s="68" t="s">
        <v>510</v>
      </c>
      <c r="G39" s="68">
        <v>25</v>
      </c>
      <c r="H39" s="69" t="s">
        <v>772</v>
      </c>
      <c r="I39" s="68">
        <v>0.25</v>
      </c>
      <c r="J39" s="70">
        <v>0.76800000000000002</v>
      </c>
      <c r="K39" s="68" t="s">
        <v>453</v>
      </c>
      <c r="L39" s="68" t="s">
        <v>453</v>
      </c>
      <c r="M39" s="68">
        <v>0</v>
      </c>
      <c r="N39" s="68">
        <v>0</v>
      </c>
      <c r="O39" s="68">
        <v>0</v>
      </c>
      <c r="P39" s="68">
        <v>0</v>
      </c>
      <c r="Q39" s="68">
        <f t="shared" si="3"/>
        <v>6.8260000000000005</v>
      </c>
      <c r="R39" s="68">
        <v>4</v>
      </c>
      <c r="S39" s="70">
        <f>Q39*0.6</f>
        <v>4.0956000000000001</v>
      </c>
      <c r="T39" s="70">
        <f>Q39*0.35</f>
        <v>2.3891</v>
      </c>
      <c r="U39" s="68"/>
      <c r="V39" s="68"/>
      <c r="W39" s="68"/>
    </row>
    <row r="40" spans="1:23" ht="28.8" x14ac:dyDescent="0.25">
      <c r="A40" s="68">
        <v>39</v>
      </c>
      <c r="B40" s="69" t="s">
        <v>855</v>
      </c>
      <c r="C40" s="68">
        <v>2017</v>
      </c>
      <c r="D40" s="69" t="s">
        <v>854</v>
      </c>
      <c r="E40" s="68" t="s">
        <v>778</v>
      </c>
      <c r="F40" s="68" t="s">
        <v>510</v>
      </c>
      <c r="G40" s="68">
        <v>25</v>
      </c>
      <c r="H40" s="69" t="s">
        <v>772</v>
      </c>
      <c r="I40" s="68">
        <v>0.25</v>
      </c>
      <c r="J40" s="70">
        <v>0.76800000000000002</v>
      </c>
      <c r="K40" s="68" t="s">
        <v>453</v>
      </c>
      <c r="L40" s="68" t="s">
        <v>453</v>
      </c>
      <c r="M40" s="68">
        <v>0</v>
      </c>
      <c r="N40" s="68">
        <v>0</v>
      </c>
      <c r="O40" s="68">
        <v>0</v>
      </c>
      <c r="P40" s="68">
        <v>0</v>
      </c>
      <c r="Q40" s="68">
        <f t="shared" si="3"/>
        <v>6.8260000000000005</v>
      </c>
      <c r="R40" s="68">
        <v>4</v>
      </c>
      <c r="S40" s="70">
        <f>Q40*0.6</f>
        <v>4.0956000000000001</v>
      </c>
      <c r="T40" s="70">
        <f>Q40*0.35</f>
        <v>2.3891</v>
      </c>
      <c r="U40" s="68"/>
      <c r="V40" s="68"/>
      <c r="W40" s="68"/>
    </row>
    <row r="41" spans="1:23" ht="40.799999999999997" x14ac:dyDescent="0.25">
      <c r="A41" s="68">
        <v>40</v>
      </c>
      <c r="B41" s="69" t="s">
        <v>853</v>
      </c>
      <c r="C41" s="68">
        <v>2017</v>
      </c>
      <c r="D41" s="69" t="s">
        <v>852</v>
      </c>
      <c r="E41" s="68" t="s">
        <v>851</v>
      </c>
      <c r="F41" s="68" t="s">
        <v>510</v>
      </c>
      <c r="G41" s="68">
        <v>25</v>
      </c>
      <c r="H41" s="68" t="s">
        <v>459</v>
      </c>
      <c r="I41" s="68">
        <v>1</v>
      </c>
      <c r="J41" s="70">
        <v>4.4000000000000004</v>
      </c>
      <c r="K41" s="68" t="s">
        <v>452</v>
      </c>
      <c r="L41" s="68" t="s">
        <v>453</v>
      </c>
      <c r="M41" s="68">
        <v>15</v>
      </c>
      <c r="N41" s="68">
        <v>0</v>
      </c>
      <c r="O41" s="68">
        <v>0</v>
      </c>
      <c r="P41" s="68">
        <v>0</v>
      </c>
      <c r="Q41" s="68">
        <f t="shared" si="3"/>
        <v>53.2</v>
      </c>
      <c r="R41" s="68">
        <v>6</v>
      </c>
      <c r="S41" s="70">
        <f>Q41*0.5</f>
        <v>26.6</v>
      </c>
      <c r="T41" s="70">
        <f>Q41*0.25</f>
        <v>13.3</v>
      </c>
      <c r="U41" s="68"/>
      <c r="V41" s="68"/>
      <c r="W41" s="68"/>
    </row>
    <row r="42" spans="1:23" ht="40.799999999999997" x14ac:dyDescent="0.25">
      <c r="A42" s="68">
        <v>41</v>
      </c>
      <c r="B42" s="69" t="s">
        <v>850</v>
      </c>
      <c r="C42" s="68">
        <v>2017</v>
      </c>
      <c r="D42" s="69" t="s">
        <v>849</v>
      </c>
      <c r="E42" s="68" t="s">
        <v>732</v>
      </c>
      <c r="F42" s="68" t="s">
        <v>510</v>
      </c>
      <c r="G42" s="68">
        <v>25</v>
      </c>
      <c r="H42" s="68" t="s">
        <v>459</v>
      </c>
      <c r="I42" s="68">
        <v>1</v>
      </c>
      <c r="J42" s="70">
        <v>2.319</v>
      </c>
      <c r="K42" s="68" t="s">
        <v>453</v>
      </c>
      <c r="L42" s="68" t="s">
        <v>453</v>
      </c>
      <c r="M42" s="68">
        <v>0</v>
      </c>
      <c r="N42" s="68">
        <v>0</v>
      </c>
      <c r="O42" s="68">
        <v>0</v>
      </c>
      <c r="P42" s="68">
        <v>0</v>
      </c>
      <c r="Q42" s="68">
        <f t="shared" si="3"/>
        <v>31.957000000000001</v>
      </c>
      <c r="R42" s="68">
        <v>6</v>
      </c>
      <c r="S42" s="70">
        <f>Q42*0.5</f>
        <v>15.9785</v>
      </c>
      <c r="T42" s="70">
        <f>Q42*0.25</f>
        <v>7.9892500000000002</v>
      </c>
      <c r="U42" s="68"/>
      <c r="V42" s="68"/>
      <c r="W42" s="68"/>
    </row>
    <row r="43" spans="1:23" ht="28.8" x14ac:dyDescent="0.25">
      <c r="A43" s="68">
        <v>42</v>
      </c>
      <c r="B43" s="69" t="s">
        <v>848</v>
      </c>
      <c r="C43" s="68">
        <v>2017</v>
      </c>
      <c r="D43" s="69" t="s">
        <v>847</v>
      </c>
      <c r="E43" s="68" t="s">
        <v>846</v>
      </c>
      <c r="F43" s="68" t="s">
        <v>510</v>
      </c>
      <c r="G43" s="68">
        <v>25</v>
      </c>
      <c r="H43" s="68" t="s">
        <v>459</v>
      </c>
      <c r="I43" s="68">
        <v>1</v>
      </c>
      <c r="J43" s="70">
        <v>0.182</v>
      </c>
      <c r="K43" s="68" t="s">
        <v>453</v>
      </c>
      <c r="L43" s="68" t="s">
        <v>453</v>
      </c>
      <c r="M43" s="68">
        <v>0</v>
      </c>
      <c r="N43" s="68">
        <v>0</v>
      </c>
      <c r="O43" s="68">
        <v>0</v>
      </c>
      <c r="P43" s="68">
        <v>0</v>
      </c>
      <c r="Q43" s="68">
        <f t="shared" si="3"/>
        <v>25.545999999999999</v>
      </c>
      <c r="R43" s="68">
        <v>4</v>
      </c>
      <c r="S43" s="70">
        <f>Q43*0.6</f>
        <v>15.327599999999999</v>
      </c>
      <c r="T43" s="70">
        <f>Q43*0.35</f>
        <v>8.9410999999999987</v>
      </c>
      <c r="U43" s="68"/>
      <c r="V43" s="68"/>
      <c r="W43" s="68"/>
    </row>
    <row r="44" spans="1:23" ht="54" x14ac:dyDescent="0.25">
      <c r="A44" s="68">
        <v>43</v>
      </c>
      <c r="B44" s="69" t="s">
        <v>845</v>
      </c>
      <c r="C44" s="68">
        <v>2017</v>
      </c>
      <c r="D44" s="69" t="s">
        <v>844</v>
      </c>
      <c r="E44" s="68" t="s">
        <v>843</v>
      </c>
      <c r="F44" s="68" t="s">
        <v>510</v>
      </c>
      <c r="G44" s="68">
        <v>25</v>
      </c>
      <c r="H44" s="68" t="s">
        <v>459</v>
      </c>
      <c r="I44" s="68">
        <v>1</v>
      </c>
      <c r="J44" s="70">
        <v>1.6870000000000001</v>
      </c>
      <c r="K44" s="68" t="s">
        <v>453</v>
      </c>
      <c r="L44" s="68" t="s">
        <v>453</v>
      </c>
      <c r="M44" s="68">
        <v>0</v>
      </c>
      <c r="N44" s="68">
        <v>0</v>
      </c>
      <c r="O44" s="68">
        <v>0</v>
      </c>
      <c r="P44" s="68">
        <v>5</v>
      </c>
      <c r="Q44" s="68">
        <f t="shared" si="3"/>
        <v>35.061</v>
      </c>
      <c r="R44" s="68">
        <v>10</v>
      </c>
      <c r="S44" s="70">
        <f>Q44*0.45</f>
        <v>15.77745</v>
      </c>
      <c r="T44" s="70">
        <f>(Q44*1.55)/R44</f>
        <v>5.4344549999999998</v>
      </c>
      <c r="U44" s="68"/>
      <c r="V44" s="68"/>
      <c r="W44" s="68"/>
    </row>
    <row r="45" spans="1:23" ht="43.2" x14ac:dyDescent="0.25">
      <c r="A45" s="68">
        <v>44</v>
      </c>
      <c r="B45" s="69" t="s">
        <v>842</v>
      </c>
      <c r="C45" s="68">
        <v>2016</v>
      </c>
      <c r="D45" s="69" t="s">
        <v>841</v>
      </c>
      <c r="E45" s="68" t="s">
        <v>579</v>
      </c>
      <c r="F45" s="68" t="s">
        <v>510</v>
      </c>
      <c r="G45" s="68">
        <v>25</v>
      </c>
      <c r="H45" s="68" t="s">
        <v>459</v>
      </c>
      <c r="I45" s="68">
        <v>1</v>
      </c>
      <c r="J45" s="70">
        <v>1.6359999999999999</v>
      </c>
      <c r="K45" s="68" t="s">
        <v>453</v>
      </c>
      <c r="L45" s="68" t="s">
        <v>453</v>
      </c>
      <c r="M45" s="68">
        <v>0</v>
      </c>
      <c r="N45" s="68">
        <v>1.44</v>
      </c>
      <c r="O45" s="68">
        <v>0.44</v>
      </c>
      <c r="P45" s="68">
        <v>0</v>
      </c>
      <c r="Q45" s="68">
        <f t="shared" si="3"/>
        <v>34.308</v>
      </c>
      <c r="R45" s="68">
        <v>4</v>
      </c>
      <c r="S45" s="70">
        <f>Q45*0.6</f>
        <v>20.584799999999998</v>
      </c>
      <c r="T45" s="70">
        <f>Q45*0.35</f>
        <v>12.0078</v>
      </c>
      <c r="U45" s="68"/>
      <c r="V45" s="68"/>
      <c r="W45" s="68"/>
    </row>
    <row r="46" spans="1:23" ht="28.8" x14ac:dyDescent="0.25">
      <c r="A46" s="68">
        <v>45</v>
      </c>
      <c r="B46" s="69" t="s">
        <v>840</v>
      </c>
      <c r="C46" s="68">
        <v>2017</v>
      </c>
      <c r="D46" s="69" t="s">
        <v>839</v>
      </c>
      <c r="E46" s="68" t="s">
        <v>838</v>
      </c>
      <c r="F46" s="68" t="s">
        <v>510</v>
      </c>
      <c r="G46" s="68">
        <v>25</v>
      </c>
      <c r="H46" s="68" t="s">
        <v>459</v>
      </c>
      <c r="I46" s="68">
        <v>1</v>
      </c>
      <c r="J46" s="70">
        <v>1.3640000000000001</v>
      </c>
      <c r="K46" s="68" t="s">
        <v>453</v>
      </c>
      <c r="L46" s="68" t="s">
        <v>453</v>
      </c>
      <c r="M46" s="68">
        <v>0</v>
      </c>
      <c r="N46" s="68">
        <v>0</v>
      </c>
      <c r="O46" s="68">
        <v>0</v>
      </c>
      <c r="P46" s="68">
        <v>0</v>
      </c>
      <c r="Q46" s="68">
        <f t="shared" si="3"/>
        <v>29.091999999999999</v>
      </c>
      <c r="R46" s="68">
        <v>4</v>
      </c>
      <c r="S46" s="70">
        <f>Q46*0.6</f>
        <v>17.455199999999998</v>
      </c>
      <c r="T46" s="70">
        <f>Q46*0.35</f>
        <v>10.182199999999998</v>
      </c>
      <c r="U46" s="68"/>
      <c r="V46" s="68"/>
      <c r="W46" s="68"/>
    </row>
    <row r="47" spans="1:23" ht="57.6" x14ac:dyDescent="0.25">
      <c r="A47" s="68">
        <v>46</v>
      </c>
      <c r="B47" s="74" t="s">
        <v>837</v>
      </c>
      <c r="C47" s="77">
        <v>2017</v>
      </c>
      <c r="D47" s="74" t="s">
        <v>836</v>
      </c>
      <c r="E47" s="77" t="s">
        <v>835</v>
      </c>
      <c r="F47" s="77" t="s">
        <v>510</v>
      </c>
      <c r="G47" s="68">
        <v>25</v>
      </c>
      <c r="H47" s="68" t="s">
        <v>459</v>
      </c>
      <c r="I47" s="68">
        <v>1</v>
      </c>
      <c r="J47" s="70">
        <v>1.7529999999999999</v>
      </c>
      <c r="K47" s="68" t="s">
        <v>453</v>
      </c>
      <c r="L47" s="68" t="s">
        <v>453</v>
      </c>
      <c r="M47" s="68">
        <v>0</v>
      </c>
      <c r="N47" s="68">
        <v>1.44</v>
      </c>
      <c r="O47" s="68">
        <v>0.44</v>
      </c>
      <c r="P47" s="68">
        <v>0</v>
      </c>
      <c r="Q47" s="68">
        <f t="shared" si="3"/>
        <v>34.658999999999999</v>
      </c>
      <c r="R47" s="68">
        <v>6</v>
      </c>
      <c r="S47" s="70">
        <f>Q47*0.5</f>
        <v>17.329499999999999</v>
      </c>
      <c r="T47" s="70">
        <f>Q47*0.25</f>
        <v>8.6647499999999997</v>
      </c>
      <c r="U47" s="68"/>
      <c r="V47" s="68"/>
      <c r="W47" s="68"/>
    </row>
    <row r="48" spans="1:23" ht="57.6" x14ac:dyDescent="0.25">
      <c r="A48" s="68">
        <v>47</v>
      </c>
      <c r="B48" s="69" t="s">
        <v>834</v>
      </c>
      <c r="C48" s="68">
        <v>2017</v>
      </c>
      <c r="D48" s="69" t="s">
        <v>833</v>
      </c>
      <c r="E48" s="68" t="s">
        <v>832</v>
      </c>
      <c r="F48" s="68" t="s">
        <v>510</v>
      </c>
      <c r="G48" s="68">
        <v>25</v>
      </c>
      <c r="H48" s="68" t="s">
        <v>459</v>
      </c>
      <c r="I48" s="68">
        <v>1</v>
      </c>
      <c r="J48" s="70">
        <v>3.6709999999999998</v>
      </c>
      <c r="K48" s="68" t="s">
        <v>452</v>
      </c>
      <c r="L48" s="68" t="s">
        <v>453</v>
      </c>
      <c r="M48" s="68">
        <v>15</v>
      </c>
      <c r="N48" s="68">
        <v>11.98</v>
      </c>
      <c r="O48" s="68">
        <v>10.98</v>
      </c>
      <c r="P48" s="68">
        <v>0</v>
      </c>
      <c r="Q48" s="68">
        <f t="shared" si="3"/>
        <v>160.81300000000002</v>
      </c>
      <c r="R48" s="68">
        <v>4</v>
      </c>
      <c r="S48" s="70">
        <f>Q48*0.6</f>
        <v>96.487800000000007</v>
      </c>
      <c r="T48" s="70">
        <f>Q48*0.35</f>
        <v>56.284550000000003</v>
      </c>
      <c r="U48" s="68"/>
      <c r="V48" s="68"/>
      <c r="W48" s="68"/>
    </row>
    <row r="49" spans="1:23" ht="57.6" x14ac:dyDescent="0.25">
      <c r="A49" s="68">
        <v>48</v>
      </c>
      <c r="B49" s="81" t="s">
        <v>831</v>
      </c>
      <c r="C49" s="68">
        <v>2017</v>
      </c>
      <c r="D49" s="69" t="s">
        <v>830</v>
      </c>
      <c r="E49" s="68" t="s">
        <v>829</v>
      </c>
      <c r="F49" s="68" t="s">
        <v>510</v>
      </c>
      <c r="G49" s="68">
        <v>25</v>
      </c>
      <c r="H49" s="68" t="s">
        <v>459</v>
      </c>
      <c r="I49" s="68">
        <v>1</v>
      </c>
      <c r="J49" s="70">
        <v>0.96199999999999997</v>
      </c>
      <c r="K49" s="68" t="s">
        <v>453</v>
      </c>
      <c r="L49" s="68" t="s">
        <v>453</v>
      </c>
      <c r="M49" s="68">
        <v>0</v>
      </c>
      <c r="N49" s="68">
        <v>0</v>
      </c>
      <c r="O49" s="68">
        <v>0</v>
      </c>
      <c r="P49" s="68">
        <v>0</v>
      </c>
      <c r="Q49" s="68">
        <f t="shared" si="3"/>
        <v>27.885999999999999</v>
      </c>
      <c r="R49" s="68">
        <v>3</v>
      </c>
      <c r="S49" s="70">
        <f>Q49*0.7</f>
        <v>19.520199999999999</v>
      </c>
      <c r="T49" s="70">
        <f>Q49*0.4</f>
        <v>11.154400000000001</v>
      </c>
      <c r="U49" s="68"/>
      <c r="V49" s="68"/>
      <c r="W49" s="68"/>
    </row>
    <row r="50" spans="1:23" ht="40.799999999999997" x14ac:dyDescent="0.25">
      <c r="A50" s="68">
        <v>49</v>
      </c>
      <c r="B50" s="69" t="s">
        <v>828</v>
      </c>
      <c r="C50" s="68">
        <v>2017</v>
      </c>
      <c r="D50" s="69" t="s">
        <v>827</v>
      </c>
      <c r="E50" s="68" t="s">
        <v>826</v>
      </c>
      <c r="F50" s="68" t="s">
        <v>510</v>
      </c>
      <c r="G50" s="68">
        <v>25</v>
      </c>
      <c r="H50" s="68" t="s">
        <v>459</v>
      </c>
      <c r="I50" s="68">
        <v>1</v>
      </c>
      <c r="J50" s="70">
        <v>0.90900000000000003</v>
      </c>
      <c r="K50" s="68" t="s">
        <v>453</v>
      </c>
      <c r="L50" s="68" t="s">
        <v>453</v>
      </c>
      <c r="M50" s="68">
        <v>0</v>
      </c>
      <c r="N50" s="68">
        <v>0</v>
      </c>
      <c r="O50" s="68">
        <v>0</v>
      </c>
      <c r="P50" s="68">
        <v>0</v>
      </c>
      <c r="Q50" s="68">
        <f t="shared" si="3"/>
        <v>27.727</v>
      </c>
      <c r="R50" s="68">
        <v>6</v>
      </c>
      <c r="S50" s="70">
        <f>Q50*0.5</f>
        <v>13.8635</v>
      </c>
      <c r="T50" s="70">
        <f>Q50*0.25</f>
        <v>6.9317500000000001</v>
      </c>
      <c r="U50" s="68"/>
      <c r="V50" s="68"/>
      <c r="W50" s="68"/>
    </row>
    <row r="51" spans="1:23" ht="43.2" x14ac:dyDescent="0.25">
      <c r="A51" s="68">
        <v>50</v>
      </c>
      <c r="B51" s="69" t="s">
        <v>825</v>
      </c>
      <c r="C51" s="68">
        <v>2016</v>
      </c>
      <c r="D51" s="69" t="s">
        <v>824</v>
      </c>
      <c r="E51" s="68" t="s">
        <v>809</v>
      </c>
      <c r="F51" s="68" t="s">
        <v>510</v>
      </c>
      <c r="G51" s="68">
        <v>25</v>
      </c>
      <c r="H51" s="68" t="s">
        <v>459</v>
      </c>
      <c r="I51" s="68">
        <v>1</v>
      </c>
      <c r="J51" s="70">
        <v>0.86499999999999999</v>
      </c>
      <c r="K51" s="68" t="s">
        <v>453</v>
      </c>
      <c r="L51" s="68" t="s">
        <v>453</v>
      </c>
      <c r="M51" s="68">
        <v>0</v>
      </c>
      <c r="N51" s="68">
        <v>0</v>
      </c>
      <c r="O51" s="68">
        <v>0</v>
      </c>
      <c r="P51" s="68">
        <v>0</v>
      </c>
      <c r="Q51" s="68">
        <f t="shared" si="3"/>
        <v>27.594999999999999</v>
      </c>
      <c r="R51" s="68">
        <v>6</v>
      </c>
      <c r="S51" s="70">
        <f>Q51*0.5</f>
        <v>13.797499999999999</v>
      </c>
      <c r="T51" s="70">
        <f>Q51*0.25</f>
        <v>6.8987499999999997</v>
      </c>
      <c r="U51" s="68"/>
      <c r="V51" s="68"/>
      <c r="W51" s="68"/>
    </row>
    <row r="52" spans="1:23" ht="43.2" x14ac:dyDescent="0.25">
      <c r="A52" s="68">
        <v>51</v>
      </c>
      <c r="B52" s="69" t="s">
        <v>823</v>
      </c>
      <c r="C52" s="68">
        <v>2017</v>
      </c>
      <c r="D52" s="69" t="s">
        <v>822</v>
      </c>
      <c r="E52" s="68" t="s">
        <v>821</v>
      </c>
      <c r="F52" s="68" t="s">
        <v>510</v>
      </c>
      <c r="G52" s="68">
        <v>25</v>
      </c>
      <c r="H52" s="68" t="s">
        <v>459</v>
      </c>
      <c r="I52" s="68">
        <v>1</v>
      </c>
      <c r="J52" s="70">
        <v>2.9550000000000001</v>
      </c>
      <c r="K52" s="68" t="s">
        <v>453</v>
      </c>
      <c r="L52" s="68" t="s">
        <v>453</v>
      </c>
      <c r="M52" s="68">
        <v>0</v>
      </c>
      <c r="N52" s="68">
        <v>3.32</v>
      </c>
      <c r="O52" s="68">
        <v>2.3199999999999998</v>
      </c>
      <c r="P52" s="68">
        <v>0</v>
      </c>
      <c r="Q52" s="68">
        <f t="shared" si="3"/>
        <v>57.064999999999998</v>
      </c>
      <c r="R52" s="68">
        <v>6</v>
      </c>
      <c r="S52" s="70">
        <f>Q52*0.5</f>
        <v>28.532499999999999</v>
      </c>
      <c r="T52" s="70">
        <f>Q52*0.25</f>
        <v>14.266249999999999</v>
      </c>
      <c r="U52" s="68"/>
      <c r="V52" s="68"/>
      <c r="W52" s="68"/>
    </row>
    <row r="53" spans="1:23" ht="28.8" x14ac:dyDescent="0.25">
      <c r="A53" s="68">
        <v>52</v>
      </c>
      <c r="B53" s="69" t="s">
        <v>820</v>
      </c>
      <c r="C53" s="68">
        <v>2017</v>
      </c>
      <c r="D53" s="69" t="s">
        <v>819</v>
      </c>
      <c r="E53" s="68" t="s">
        <v>814</v>
      </c>
      <c r="F53" s="68" t="s">
        <v>510</v>
      </c>
      <c r="G53" s="68">
        <v>25</v>
      </c>
      <c r="H53" s="69" t="s">
        <v>756</v>
      </c>
      <c r="I53" s="68">
        <v>0.1</v>
      </c>
      <c r="J53" s="70">
        <v>3.1230000000000002</v>
      </c>
      <c r="K53" s="68" t="s">
        <v>453</v>
      </c>
      <c r="L53" s="68" t="s">
        <v>452</v>
      </c>
      <c r="M53" s="68">
        <v>10</v>
      </c>
      <c r="N53" s="68">
        <v>0</v>
      </c>
      <c r="O53" s="68">
        <v>0</v>
      </c>
      <c r="P53" s="68">
        <v>0</v>
      </c>
      <c r="Q53" s="68">
        <f t="shared" si="3"/>
        <v>4.4369000000000005</v>
      </c>
      <c r="R53" s="68">
        <v>2</v>
      </c>
      <c r="S53" s="70">
        <f>Q53*0.8</f>
        <v>3.5495200000000007</v>
      </c>
      <c r="T53" s="70">
        <f>Q53*0.55</f>
        <v>2.4402950000000003</v>
      </c>
      <c r="U53" s="68"/>
      <c r="V53" s="68"/>
      <c r="W53" s="68"/>
    </row>
    <row r="54" spans="1:23" ht="57.6" x14ac:dyDescent="0.25">
      <c r="A54" s="68">
        <v>53</v>
      </c>
      <c r="B54" s="73" t="s">
        <v>818</v>
      </c>
      <c r="C54" s="68">
        <v>2017</v>
      </c>
      <c r="D54" s="69" t="s">
        <v>817</v>
      </c>
      <c r="E54" s="68" t="s">
        <v>814</v>
      </c>
      <c r="F54" s="68" t="s">
        <v>510</v>
      </c>
      <c r="G54" s="68">
        <v>25</v>
      </c>
      <c r="H54" s="69" t="s">
        <v>756</v>
      </c>
      <c r="I54" s="68">
        <v>0.1</v>
      </c>
      <c r="J54" s="70">
        <v>3.1230000000000002</v>
      </c>
      <c r="K54" s="68" t="s">
        <v>453</v>
      </c>
      <c r="L54" s="68" t="s">
        <v>452</v>
      </c>
      <c r="M54" s="68">
        <v>10</v>
      </c>
      <c r="N54" s="68">
        <v>0</v>
      </c>
      <c r="O54" s="68">
        <v>0</v>
      </c>
      <c r="P54" s="68">
        <v>0</v>
      </c>
      <c r="Q54" s="68">
        <f t="shared" si="3"/>
        <v>4.4369000000000005</v>
      </c>
      <c r="R54" s="68">
        <v>1</v>
      </c>
      <c r="S54" s="70">
        <f>Q54*0.9</f>
        <v>3.9932100000000004</v>
      </c>
      <c r="T54" s="70">
        <v>0</v>
      </c>
      <c r="U54" s="68"/>
      <c r="V54" s="68"/>
      <c r="W54" s="68"/>
    </row>
    <row r="55" spans="1:23" ht="57.6" x14ac:dyDescent="0.25">
      <c r="A55" s="68">
        <v>54</v>
      </c>
      <c r="B55" s="69" t="s">
        <v>816</v>
      </c>
      <c r="C55" s="68">
        <v>2017</v>
      </c>
      <c r="D55" s="69" t="s">
        <v>815</v>
      </c>
      <c r="E55" s="68" t="s">
        <v>814</v>
      </c>
      <c r="F55" s="68" t="s">
        <v>510</v>
      </c>
      <c r="G55" s="68">
        <v>25</v>
      </c>
      <c r="H55" s="74" t="s">
        <v>756</v>
      </c>
      <c r="I55" s="68">
        <v>0.1</v>
      </c>
      <c r="J55" s="70">
        <v>3.1230000000000002</v>
      </c>
      <c r="K55" s="68" t="s">
        <v>453</v>
      </c>
      <c r="L55" s="68" t="s">
        <v>452</v>
      </c>
      <c r="M55" s="68">
        <v>10</v>
      </c>
      <c r="N55" s="68">
        <v>0</v>
      </c>
      <c r="O55" s="68">
        <v>0</v>
      </c>
      <c r="P55" s="68">
        <v>0</v>
      </c>
      <c r="Q55" s="68">
        <f t="shared" si="3"/>
        <v>4.4369000000000005</v>
      </c>
      <c r="R55" s="68">
        <v>2</v>
      </c>
      <c r="S55" s="70">
        <f>Q55*0.8</f>
        <v>3.5495200000000007</v>
      </c>
      <c r="T55" s="70">
        <f>Q55*0.55</f>
        <v>2.4402950000000003</v>
      </c>
      <c r="U55" s="68"/>
      <c r="V55" s="68"/>
      <c r="W55" s="68"/>
    </row>
    <row r="56" spans="1:23" ht="40.799999999999997" x14ac:dyDescent="0.25">
      <c r="A56" s="68">
        <v>55</v>
      </c>
      <c r="B56" s="69" t="s">
        <v>813</v>
      </c>
      <c r="C56" s="68">
        <v>2017</v>
      </c>
      <c r="D56" s="69" t="s">
        <v>812</v>
      </c>
      <c r="E56" s="68" t="s">
        <v>785</v>
      </c>
      <c r="F56" s="68" t="s">
        <v>510</v>
      </c>
      <c r="G56" s="68">
        <v>25</v>
      </c>
      <c r="H56" s="68" t="s">
        <v>671</v>
      </c>
      <c r="I56" s="68">
        <v>1</v>
      </c>
      <c r="J56" s="70">
        <v>2.9359999999999999</v>
      </c>
      <c r="K56" s="68" t="s">
        <v>452</v>
      </c>
      <c r="L56" s="68" t="s">
        <v>453</v>
      </c>
      <c r="M56" s="68">
        <v>15</v>
      </c>
      <c r="N56" s="68">
        <v>0</v>
      </c>
      <c r="O56" s="68">
        <v>0</v>
      </c>
      <c r="P56" s="68">
        <v>5</v>
      </c>
      <c r="Q56" s="68">
        <f t="shared" si="3"/>
        <v>53.808</v>
      </c>
      <c r="R56" s="68">
        <v>5</v>
      </c>
      <c r="S56" s="70">
        <f>Q56*0.55</f>
        <v>29.594400000000004</v>
      </c>
      <c r="T56" s="70">
        <f>Q56*0.3</f>
        <v>16.142399999999999</v>
      </c>
      <c r="U56" s="68"/>
      <c r="V56" s="68"/>
      <c r="W56" s="68"/>
    </row>
    <row r="57" spans="1:23" ht="41.4" x14ac:dyDescent="0.25">
      <c r="A57" s="68">
        <v>56</v>
      </c>
      <c r="B57" s="69" t="s">
        <v>811</v>
      </c>
      <c r="C57" s="68">
        <v>2016</v>
      </c>
      <c r="D57" s="69" t="s">
        <v>810</v>
      </c>
      <c r="E57" s="68" t="s">
        <v>809</v>
      </c>
      <c r="F57" s="68" t="s">
        <v>510</v>
      </c>
      <c r="G57" s="68">
        <v>25</v>
      </c>
      <c r="H57" s="68" t="s">
        <v>459</v>
      </c>
      <c r="I57" s="68">
        <v>1</v>
      </c>
      <c r="J57" s="70">
        <v>0.86499999999999999</v>
      </c>
      <c r="K57" s="68" t="s">
        <v>453</v>
      </c>
      <c r="L57" s="68" t="s">
        <v>453</v>
      </c>
      <c r="M57" s="68">
        <v>0</v>
      </c>
      <c r="N57" s="68">
        <v>0</v>
      </c>
      <c r="O57" s="68">
        <v>0</v>
      </c>
      <c r="P57" s="68">
        <v>0</v>
      </c>
      <c r="Q57" s="68">
        <f t="shared" si="3"/>
        <v>27.594999999999999</v>
      </c>
      <c r="R57" s="68">
        <v>4</v>
      </c>
      <c r="S57" s="70">
        <f>Q57*0.6</f>
        <v>16.556999999999999</v>
      </c>
      <c r="T57" s="70">
        <f>Q57*0.35</f>
        <v>9.6582499999999989</v>
      </c>
      <c r="U57" s="68"/>
      <c r="V57" s="68"/>
      <c r="W57" s="68"/>
    </row>
    <row r="58" spans="1:23" ht="43.2" x14ac:dyDescent="0.25">
      <c r="A58" s="68">
        <v>57</v>
      </c>
      <c r="B58" s="69" t="s">
        <v>808</v>
      </c>
      <c r="C58" s="68">
        <v>2017</v>
      </c>
      <c r="D58" s="69" t="s">
        <v>807</v>
      </c>
      <c r="E58" s="68" t="s">
        <v>806</v>
      </c>
      <c r="F58" s="68" t="s">
        <v>510</v>
      </c>
      <c r="G58" s="68">
        <v>25</v>
      </c>
      <c r="H58" s="68" t="s">
        <v>459</v>
      </c>
      <c r="I58" s="68">
        <v>1</v>
      </c>
      <c r="J58" s="70">
        <v>6.19</v>
      </c>
      <c r="K58" s="68" t="s">
        <v>453</v>
      </c>
      <c r="L58" s="68" t="s">
        <v>452</v>
      </c>
      <c r="M58" s="68">
        <v>10</v>
      </c>
      <c r="N58" s="68">
        <v>0</v>
      </c>
      <c r="O58" s="68">
        <v>0</v>
      </c>
      <c r="P58" s="68">
        <v>0</v>
      </c>
      <c r="Q58" s="68">
        <f t="shared" si="3"/>
        <v>53.57</v>
      </c>
      <c r="R58" s="68">
        <v>5</v>
      </c>
      <c r="S58" s="70">
        <f>Q58*0.55</f>
        <v>29.463500000000003</v>
      </c>
      <c r="T58" s="70">
        <f>Q58*0.3</f>
        <v>16.070999999999998</v>
      </c>
      <c r="U58" s="68"/>
      <c r="V58" s="68"/>
      <c r="W58" s="68"/>
    </row>
    <row r="59" spans="1:23" ht="43.2" x14ac:dyDescent="0.25">
      <c r="A59" s="68">
        <v>58</v>
      </c>
      <c r="B59" s="69" t="s">
        <v>805</v>
      </c>
      <c r="C59" s="68">
        <v>2017</v>
      </c>
      <c r="D59" s="69" t="s">
        <v>804</v>
      </c>
      <c r="E59" s="68" t="s">
        <v>803</v>
      </c>
      <c r="F59" s="68" t="s">
        <v>510</v>
      </c>
      <c r="G59" s="68">
        <v>25</v>
      </c>
      <c r="H59" s="68" t="s">
        <v>671</v>
      </c>
      <c r="I59" s="68">
        <v>1</v>
      </c>
      <c r="J59" s="70">
        <v>1.875</v>
      </c>
      <c r="K59" s="68" t="s">
        <v>452</v>
      </c>
      <c r="L59" s="68" t="s">
        <v>453</v>
      </c>
      <c r="M59" s="68">
        <v>15</v>
      </c>
      <c r="N59" s="68">
        <v>0</v>
      </c>
      <c r="O59" s="68">
        <v>0</v>
      </c>
      <c r="P59" s="68">
        <v>0</v>
      </c>
      <c r="Q59" s="68">
        <f t="shared" si="3"/>
        <v>45.625</v>
      </c>
      <c r="R59" s="68">
        <v>6</v>
      </c>
      <c r="S59" s="70">
        <f>Q59*0.5</f>
        <v>22.8125</v>
      </c>
      <c r="T59" s="70">
        <f>Q59*0.25</f>
        <v>11.40625</v>
      </c>
      <c r="U59" s="68"/>
      <c r="V59" s="68"/>
      <c r="W59" s="68"/>
    </row>
    <row r="60" spans="1:23" ht="40.799999999999997" x14ac:dyDescent="0.25">
      <c r="A60" s="68">
        <v>59</v>
      </c>
      <c r="B60" s="69" t="s">
        <v>802</v>
      </c>
      <c r="C60" s="68">
        <v>2017</v>
      </c>
      <c r="D60" s="69" t="s">
        <v>801</v>
      </c>
      <c r="E60" s="68" t="s">
        <v>800</v>
      </c>
      <c r="F60" s="68" t="s">
        <v>510</v>
      </c>
      <c r="G60" s="68">
        <v>25</v>
      </c>
      <c r="H60" s="68" t="s">
        <v>671</v>
      </c>
      <c r="I60" s="68">
        <v>1</v>
      </c>
      <c r="J60" s="70">
        <v>3.2360000000000002</v>
      </c>
      <c r="K60" s="68" t="s">
        <v>453</v>
      </c>
      <c r="L60" s="68" t="s">
        <v>453</v>
      </c>
      <c r="M60" s="68">
        <v>0</v>
      </c>
      <c r="N60" s="68">
        <v>0</v>
      </c>
      <c r="O60" s="68">
        <v>0</v>
      </c>
      <c r="P60" s="68">
        <v>0</v>
      </c>
      <c r="Q60" s="68">
        <f t="shared" si="3"/>
        <v>34.707999999999998</v>
      </c>
      <c r="R60" s="68">
        <v>5</v>
      </c>
      <c r="S60" s="70">
        <f>Q60*0.55</f>
        <v>19.089400000000001</v>
      </c>
      <c r="T60" s="70">
        <f>Q60*0.3</f>
        <v>10.4124</v>
      </c>
      <c r="U60" s="68"/>
      <c r="V60" s="68"/>
      <c r="W60" s="68"/>
    </row>
    <row r="61" spans="1:23" ht="43.2" x14ac:dyDescent="0.25">
      <c r="A61" s="68">
        <v>60</v>
      </c>
      <c r="B61" s="69" t="s">
        <v>799</v>
      </c>
      <c r="C61" s="68">
        <v>2016</v>
      </c>
      <c r="D61" s="69" t="s">
        <v>798</v>
      </c>
      <c r="E61" s="68" t="s">
        <v>797</v>
      </c>
      <c r="F61" s="68" t="s">
        <v>510</v>
      </c>
      <c r="G61" s="68">
        <v>25</v>
      </c>
      <c r="H61" s="68" t="s">
        <v>459</v>
      </c>
      <c r="I61" s="68">
        <v>1</v>
      </c>
      <c r="J61" s="70">
        <v>4.7270000000000003</v>
      </c>
      <c r="K61" s="68" t="s">
        <v>452</v>
      </c>
      <c r="L61" s="68" t="s">
        <v>453</v>
      </c>
      <c r="M61" s="68">
        <v>15</v>
      </c>
      <c r="N61" s="68">
        <v>1.88</v>
      </c>
      <c r="O61" s="68">
        <v>0.88</v>
      </c>
      <c r="P61" s="68">
        <v>0</v>
      </c>
      <c r="Q61" s="68">
        <f t="shared" si="3"/>
        <v>62.980999999999995</v>
      </c>
      <c r="R61" s="68">
        <v>5</v>
      </c>
      <c r="S61" s="70">
        <f>Q61*0.55</f>
        <v>34.63955</v>
      </c>
      <c r="T61" s="70">
        <f>Q61*0.3</f>
        <v>18.894299999999998</v>
      </c>
      <c r="U61" s="68"/>
      <c r="V61" s="68"/>
      <c r="W61" s="68"/>
    </row>
    <row r="62" spans="1:23" ht="66.599999999999994" x14ac:dyDescent="0.25">
      <c r="A62" s="68">
        <v>61</v>
      </c>
      <c r="B62" s="69" t="s">
        <v>796</v>
      </c>
      <c r="C62" s="68">
        <v>2016</v>
      </c>
      <c r="D62" s="69" t="s">
        <v>795</v>
      </c>
      <c r="E62" s="68" t="s">
        <v>794</v>
      </c>
      <c r="F62" s="68" t="s">
        <v>510</v>
      </c>
      <c r="G62" s="68">
        <v>25</v>
      </c>
      <c r="H62" s="68" t="s">
        <v>459</v>
      </c>
      <c r="I62" s="68">
        <v>1</v>
      </c>
      <c r="J62" s="70">
        <v>2.3959999999999999</v>
      </c>
      <c r="K62" s="68" t="s">
        <v>453</v>
      </c>
      <c r="L62" s="68" t="s">
        <v>453</v>
      </c>
      <c r="M62" s="68">
        <v>0</v>
      </c>
      <c r="N62" s="68">
        <v>0.49</v>
      </c>
      <c r="O62" s="68">
        <v>0</v>
      </c>
      <c r="P62" s="68">
        <v>0</v>
      </c>
      <c r="Q62" s="68">
        <f t="shared" si="3"/>
        <v>32.188000000000002</v>
      </c>
      <c r="R62" s="68">
        <v>9</v>
      </c>
      <c r="S62" s="70">
        <f>Q62*0.5</f>
        <v>16.094000000000001</v>
      </c>
      <c r="T62" s="70">
        <f>Q62*0.25</f>
        <v>8.0470000000000006</v>
      </c>
      <c r="U62" s="68"/>
      <c r="V62" s="68"/>
      <c r="W62" s="68"/>
    </row>
    <row r="63" spans="1:23" ht="82.8" x14ac:dyDescent="0.25">
      <c r="A63" s="68">
        <v>62</v>
      </c>
      <c r="B63" s="69" t="s">
        <v>793</v>
      </c>
      <c r="C63" s="68">
        <v>2017</v>
      </c>
      <c r="D63" s="69" t="s">
        <v>792</v>
      </c>
      <c r="E63" s="68" t="s">
        <v>791</v>
      </c>
      <c r="F63" s="68" t="s">
        <v>510</v>
      </c>
      <c r="G63" s="68">
        <v>25</v>
      </c>
      <c r="H63" s="68" t="s">
        <v>459</v>
      </c>
      <c r="I63" s="68">
        <v>1</v>
      </c>
      <c r="J63" s="70">
        <v>1.9350000000000001</v>
      </c>
      <c r="K63" s="68" t="s">
        <v>453</v>
      </c>
      <c r="L63" s="68" t="s">
        <v>453</v>
      </c>
      <c r="M63" s="68">
        <v>0</v>
      </c>
      <c r="N63" s="68">
        <v>0</v>
      </c>
      <c r="O63" s="68">
        <v>0</v>
      </c>
      <c r="P63" s="68">
        <v>5</v>
      </c>
      <c r="Q63" s="68">
        <f t="shared" si="3"/>
        <v>35.805</v>
      </c>
      <c r="R63" s="68">
        <v>13</v>
      </c>
      <c r="S63" s="70">
        <f>Q63*0.45</f>
        <v>16.11225</v>
      </c>
      <c r="T63" s="70">
        <f>(Q63*1.55)/R63</f>
        <v>4.2690576923076922</v>
      </c>
      <c r="U63" s="68"/>
      <c r="V63" s="68"/>
      <c r="W63" s="68"/>
    </row>
    <row r="64" spans="1:23" ht="43.2" x14ac:dyDescent="0.25">
      <c r="A64" s="68">
        <v>63</v>
      </c>
      <c r="B64" s="69" t="s">
        <v>790</v>
      </c>
      <c r="C64" s="68">
        <v>2017</v>
      </c>
      <c r="D64" s="69" t="s">
        <v>789</v>
      </c>
      <c r="E64" s="68" t="s">
        <v>788</v>
      </c>
      <c r="F64" s="68" t="s">
        <v>510</v>
      </c>
      <c r="G64" s="68">
        <v>25</v>
      </c>
      <c r="H64" s="68" t="s">
        <v>459</v>
      </c>
      <c r="I64" s="68">
        <v>1</v>
      </c>
      <c r="J64" s="70">
        <v>4.593</v>
      </c>
      <c r="K64" s="68" t="s">
        <v>452</v>
      </c>
      <c r="L64" s="68" t="s">
        <v>453</v>
      </c>
      <c r="M64" s="68">
        <v>15</v>
      </c>
      <c r="N64" s="68">
        <v>0</v>
      </c>
      <c r="O64" s="68">
        <v>0</v>
      </c>
      <c r="P64" s="68">
        <v>0</v>
      </c>
      <c r="Q64" s="68">
        <f t="shared" si="3"/>
        <v>53.778999999999996</v>
      </c>
      <c r="R64" s="68">
        <v>4</v>
      </c>
      <c r="S64" s="70">
        <f>Q64*0.6</f>
        <v>32.267399999999995</v>
      </c>
      <c r="T64" s="70">
        <f>Q64*0.35</f>
        <v>18.822649999999996</v>
      </c>
      <c r="U64" s="68"/>
      <c r="V64" s="68"/>
      <c r="W64" s="68"/>
    </row>
    <row r="65" spans="1:23" ht="28.8" x14ac:dyDescent="0.25">
      <c r="A65" s="68">
        <v>64</v>
      </c>
      <c r="B65" s="69" t="s">
        <v>787</v>
      </c>
      <c r="C65" s="68">
        <v>2017</v>
      </c>
      <c r="D65" s="69" t="s">
        <v>786</v>
      </c>
      <c r="E65" s="68" t="s">
        <v>785</v>
      </c>
      <c r="F65" s="68" t="s">
        <v>510</v>
      </c>
      <c r="G65" s="68">
        <v>25</v>
      </c>
      <c r="H65" s="68" t="s">
        <v>671</v>
      </c>
      <c r="I65" s="68">
        <v>1</v>
      </c>
      <c r="J65" s="70">
        <v>2.9359999999999999</v>
      </c>
      <c r="K65" s="68" t="s">
        <v>452</v>
      </c>
      <c r="L65" s="68" t="s">
        <v>453</v>
      </c>
      <c r="M65" s="68">
        <v>15</v>
      </c>
      <c r="N65" s="68">
        <v>0</v>
      </c>
      <c r="O65" s="68">
        <v>0</v>
      </c>
      <c r="P65" s="68">
        <v>5</v>
      </c>
      <c r="Q65" s="68">
        <f t="shared" si="3"/>
        <v>53.808</v>
      </c>
      <c r="R65" s="68">
        <v>4</v>
      </c>
      <c r="S65" s="70">
        <f>Q65*0.6</f>
        <v>32.284799999999997</v>
      </c>
      <c r="T65" s="70">
        <f>Q65*0.35</f>
        <v>18.832799999999999</v>
      </c>
      <c r="U65" s="68"/>
      <c r="V65" s="68"/>
      <c r="W65" s="68"/>
    </row>
    <row r="66" spans="1:23" ht="28.8" x14ac:dyDescent="0.25">
      <c r="A66" s="68">
        <v>65</v>
      </c>
      <c r="B66" s="73" t="s">
        <v>484</v>
      </c>
      <c r="C66" s="68">
        <v>2016</v>
      </c>
      <c r="D66" s="69" t="s">
        <v>784</v>
      </c>
      <c r="E66" s="68" t="s">
        <v>482</v>
      </c>
      <c r="F66" s="68" t="s">
        <v>510</v>
      </c>
      <c r="G66" s="68">
        <v>25</v>
      </c>
      <c r="H66" s="69" t="s">
        <v>772</v>
      </c>
      <c r="I66" s="68">
        <v>0.25</v>
      </c>
      <c r="J66" s="70">
        <v>2.056</v>
      </c>
      <c r="K66" s="68" t="s">
        <v>453</v>
      </c>
      <c r="L66" s="68" t="s">
        <v>452</v>
      </c>
      <c r="M66" s="68">
        <v>10</v>
      </c>
      <c r="N66" s="68">
        <v>0</v>
      </c>
      <c r="O66" s="68">
        <v>0</v>
      </c>
      <c r="P66" s="68">
        <v>0</v>
      </c>
      <c r="Q66" s="68">
        <f t="shared" ref="Q66:Q97" si="4">(G66+(J66*3)+M66+(O66*10)+P66)*I66</f>
        <v>10.292</v>
      </c>
      <c r="R66" s="68">
        <v>1</v>
      </c>
      <c r="S66" s="70">
        <f>Q66*0.9</f>
        <v>9.2628000000000004</v>
      </c>
      <c r="T66" s="70">
        <v>0</v>
      </c>
      <c r="U66" s="68"/>
      <c r="V66" s="68"/>
      <c r="W66" s="68"/>
    </row>
    <row r="67" spans="1:23" ht="43.2" x14ac:dyDescent="0.25">
      <c r="A67" s="68">
        <v>66</v>
      </c>
      <c r="B67" s="73" t="s">
        <v>484</v>
      </c>
      <c r="C67" s="68">
        <v>2017</v>
      </c>
      <c r="D67" s="69" t="s">
        <v>783</v>
      </c>
      <c r="E67" s="68" t="s">
        <v>482</v>
      </c>
      <c r="F67" s="68" t="s">
        <v>510</v>
      </c>
      <c r="G67" s="68">
        <v>25</v>
      </c>
      <c r="H67" s="74" t="s">
        <v>782</v>
      </c>
      <c r="I67" s="68">
        <v>0.5</v>
      </c>
      <c r="J67" s="70">
        <v>2.056</v>
      </c>
      <c r="K67" s="68" t="s">
        <v>453</v>
      </c>
      <c r="L67" s="68" t="s">
        <v>452</v>
      </c>
      <c r="M67" s="68">
        <v>10</v>
      </c>
      <c r="N67" s="68">
        <v>0</v>
      </c>
      <c r="O67" s="68">
        <v>0</v>
      </c>
      <c r="P67" s="68">
        <v>0</v>
      </c>
      <c r="Q67" s="68">
        <f t="shared" si="4"/>
        <v>20.584</v>
      </c>
      <c r="R67" s="68">
        <v>1</v>
      </c>
      <c r="S67" s="70">
        <f>Q67*0.9</f>
        <v>18.525600000000001</v>
      </c>
      <c r="T67" s="70">
        <v>0</v>
      </c>
      <c r="U67" s="68"/>
      <c r="V67" s="68"/>
      <c r="W67" s="68"/>
    </row>
    <row r="68" spans="1:23" ht="28.8" x14ac:dyDescent="0.25">
      <c r="A68" s="68">
        <v>67</v>
      </c>
      <c r="B68" s="73" t="s">
        <v>484</v>
      </c>
      <c r="C68" s="68">
        <v>2017</v>
      </c>
      <c r="D68" s="69" t="s">
        <v>781</v>
      </c>
      <c r="E68" s="68" t="s">
        <v>482</v>
      </c>
      <c r="F68" s="68" t="s">
        <v>510</v>
      </c>
      <c r="G68" s="68">
        <v>25</v>
      </c>
      <c r="H68" s="69" t="s">
        <v>772</v>
      </c>
      <c r="I68" s="68">
        <v>0.25</v>
      </c>
      <c r="J68" s="70">
        <v>2.056</v>
      </c>
      <c r="K68" s="68" t="s">
        <v>453</v>
      </c>
      <c r="L68" s="68" t="s">
        <v>452</v>
      </c>
      <c r="M68" s="68">
        <v>10</v>
      </c>
      <c r="N68" s="68">
        <v>0</v>
      </c>
      <c r="O68" s="68">
        <v>0</v>
      </c>
      <c r="P68" s="68">
        <v>0</v>
      </c>
      <c r="Q68" s="68">
        <f t="shared" si="4"/>
        <v>10.292</v>
      </c>
      <c r="R68" s="68">
        <v>1</v>
      </c>
      <c r="S68" s="70">
        <f>Q68*0.9</f>
        <v>9.2628000000000004</v>
      </c>
      <c r="T68" s="70">
        <v>0</v>
      </c>
      <c r="U68" s="68"/>
      <c r="V68" s="68"/>
      <c r="W68" s="68"/>
    </row>
    <row r="69" spans="1:23" ht="28.8" x14ac:dyDescent="0.25">
      <c r="A69" s="68">
        <v>68</v>
      </c>
      <c r="B69" s="69" t="s">
        <v>780</v>
      </c>
      <c r="C69" s="68">
        <v>2016</v>
      </c>
      <c r="D69" s="69" t="s">
        <v>779</v>
      </c>
      <c r="E69" s="68" t="s">
        <v>778</v>
      </c>
      <c r="F69" s="68" t="s">
        <v>510</v>
      </c>
      <c r="G69" s="68">
        <v>25</v>
      </c>
      <c r="H69" s="69" t="s">
        <v>772</v>
      </c>
      <c r="I69" s="68">
        <v>0.25</v>
      </c>
      <c r="J69" s="70">
        <v>0.76800000000000002</v>
      </c>
      <c r="K69" s="68" t="s">
        <v>453</v>
      </c>
      <c r="L69" s="68" t="s">
        <v>453</v>
      </c>
      <c r="M69" s="68">
        <v>0</v>
      </c>
      <c r="N69" s="68">
        <v>0</v>
      </c>
      <c r="O69" s="68">
        <v>0</v>
      </c>
      <c r="P69" s="68">
        <v>0</v>
      </c>
      <c r="Q69" s="68">
        <f t="shared" si="4"/>
        <v>6.8260000000000005</v>
      </c>
      <c r="R69" s="68">
        <v>3</v>
      </c>
      <c r="S69" s="70">
        <f>Q69*0.7</f>
        <v>4.7782</v>
      </c>
      <c r="T69" s="70">
        <f>Q69*0.4</f>
        <v>2.7304000000000004</v>
      </c>
      <c r="U69" s="68"/>
      <c r="V69" s="68"/>
      <c r="W69" s="68"/>
    </row>
    <row r="70" spans="1:23" ht="43.2" x14ac:dyDescent="0.25">
      <c r="A70" s="68">
        <v>69</v>
      </c>
      <c r="B70" s="69" t="s">
        <v>777</v>
      </c>
      <c r="C70" s="68">
        <v>2017</v>
      </c>
      <c r="D70" s="69" t="s">
        <v>776</v>
      </c>
      <c r="E70" s="68" t="s">
        <v>478</v>
      </c>
      <c r="F70" s="68" t="s">
        <v>510</v>
      </c>
      <c r="G70" s="68">
        <v>25</v>
      </c>
      <c r="H70" s="68" t="s">
        <v>459</v>
      </c>
      <c r="I70" s="68">
        <v>1</v>
      </c>
      <c r="J70" s="70">
        <v>1.8260000000000001</v>
      </c>
      <c r="K70" s="68" t="s">
        <v>453</v>
      </c>
      <c r="L70" s="68" t="s">
        <v>453</v>
      </c>
      <c r="M70" s="68">
        <v>0</v>
      </c>
      <c r="N70" s="68">
        <v>0</v>
      </c>
      <c r="O70" s="68">
        <v>0</v>
      </c>
      <c r="P70" s="68">
        <v>0</v>
      </c>
      <c r="Q70" s="68">
        <f t="shared" si="4"/>
        <v>30.478000000000002</v>
      </c>
      <c r="R70" s="68">
        <v>3</v>
      </c>
      <c r="S70" s="70">
        <f>Q70*0.7</f>
        <v>21.334599999999998</v>
      </c>
      <c r="T70" s="70">
        <f>Q70*0.4</f>
        <v>12.191200000000002</v>
      </c>
      <c r="U70" s="68"/>
      <c r="V70" s="68"/>
      <c r="W70" s="68"/>
    </row>
    <row r="71" spans="1:23" ht="28.8" x14ac:dyDescent="0.25">
      <c r="A71" s="68">
        <v>70</v>
      </c>
      <c r="B71" s="69" t="s">
        <v>775</v>
      </c>
      <c r="C71" s="68">
        <v>2017</v>
      </c>
      <c r="D71" s="69" t="s">
        <v>774</v>
      </c>
      <c r="E71" s="68" t="s">
        <v>773</v>
      </c>
      <c r="F71" s="68" t="s">
        <v>510</v>
      </c>
      <c r="G71" s="68">
        <v>25</v>
      </c>
      <c r="H71" s="69" t="s">
        <v>772</v>
      </c>
      <c r="I71" s="68">
        <v>0.25</v>
      </c>
      <c r="J71" s="70">
        <v>2.2970000000000002</v>
      </c>
      <c r="K71" s="68" t="s">
        <v>453</v>
      </c>
      <c r="L71" s="68" t="s">
        <v>453</v>
      </c>
      <c r="M71" s="68">
        <v>0</v>
      </c>
      <c r="N71" s="68">
        <v>0</v>
      </c>
      <c r="O71" s="68">
        <v>0</v>
      </c>
      <c r="P71" s="68">
        <v>0</v>
      </c>
      <c r="Q71" s="68">
        <f t="shared" si="4"/>
        <v>7.9727499999999996</v>
      </c>
      <c r="R71" s="68">
        <v>4</v>
      </c>
      <c r="S71" s="70">
        <f>Q71*0.6</f>
        <v>4.7836499999999997</v>
      </c>
      <c r="T71" s="70">
        <f>Q71*0.35</f>
        <v>2.7904624999999998</v>
      </c>
      <c r="U71" s="68"/>
      <c r="V71" s="68"/>
      <c r="W71" s="68"/>
    </row>
    <row r="72" spans="1:23" ht="57.6" x14ac:dyDescent="0.25">
      <c r="A72" s="68">
        <v>71</v>
      </c>
      <c r="B72" s="69" t="s">
        <v>771</v>
      </c>
      <c r="C72" s="68">
        <v>2017</v>
      </c>
      <c r="D72" s="69" t="s">
        <v>770</v>
      </c>
      <c r="E72" s="68" t="s">
        <v>769</v>
      </c>
      <c r="F72" s="68" t="s">
        <v>510</v>
      </c>
      <c r="G72" s="68">
        <v>25</v>
      </c>
      <c r="H72" s="68" t="s">
        <v>459</v>
      </c>
      <c r="I72" s="68">
        <v>1</v>
      </c>
      <c r="J72" s="70">
        <v>2.2989999999999999</v>
      </c>
      <c r="K72" s="68" t="s">
        <v>453</v>
      </c>
      <c r="L72" s="68" t="s">
        <v>452</v>
      </c>
      <c r="M72" s="68">
        <v>10</v>
      </c>
      <c r="N72" s="68">
        <v>0</v>
      </c>
      <c r="O72" s="68">
        <v>0</v>
      </c>
      <c r="P72" s="68">
        <v>0</v>
      </c>
      <c r="Q72" s="68">
        <f t="shared" si="4"/>
        <v>41.896999999999998</v>
      </c>
      <c r="R72" s="68">
        <v>4</v>
      </c>
      <c r="S72" s="70">
        <f>Q72*0.6</f>
        <v>25.138199999999998</v>
      </c>
      <c r="T72" s="70">
        <f>Q72*0.35</f>
        <v>14.663949999999998</v>
      </c>
      <c r="U72" s="68"/>
      <c r="V72" s="68"/>
      <c r="W72" s="68"/>
    </row>
    <row r="73" spans="1:23" ht="53.4" x14ac:dyDescent="0.25">
      <c r="A73" s="68">
        <v>72</v>
      </c>
      <c r="B73" s="69" t="s">
        <v>768</v>
      </c>
      <c r="C73" s="68">
        <v>2016</v>
      </c>
      <c r="D73" s="69" t="s">
        <v>767</v>
      </c>
      <c r="E73" s="68" t="s">
        <v>766</v>
      </c>
      <c r="F73" s="68" t="s">
        <v>510</v>
      </c>
      <c r="G73" s="68">
        <v>25</v>
      </c>
      <c r="H73" s="68" t="s">
        <v>459</v>
      </c>
      <c r="I73" s="68">
        <v>1</v>
      </c>
      <c r="J73" s="70">
        <v>2.806</v>
      </c>
      <c r="K73" s="68" t="s">
        <v>452</v>
      </c>
      <c r="L73" s="68" t="s">
        <v>453</v>
      </c>
      <c r="M73" s="68">
        <v>15</v>
      </c>
      <c r="N73" s="68">
        <v>0.76</v>
      </c>
      <c r="O73" s="68">
        <v>0</v>
      </c>
      <c r="P73" s="68">
        <v>0</v>
      </c>
      <c r="Q73" s="68">
        <f t="shared" si="4"/>
        <v>48.417999999999999</v>
      </c>
      <c r="R73" s="68">
        <v>9</v>
      </c>
      <c r="S73" s="70">
        <f>Q73*0.5</f>
        <v>24.209</v>
      </c>
      <c r="T73" s="70">
        <f>Q73*0.25</f>
        <v>12.1045</v>
      </c>
      <c r="U73" s="68"/>
      <c r="V73" s="68"/>
      <c r="W73" s="68"/>
    </row>
    <row r="74" spans="1:23" ht="40.799999999999997" x14ac:dyDescent="0.25">
      <c r="A74" s="68">
        <v>73</v>
      </c>
      <c r="B74" s="69" t="s">
        <v>765</v>
      </c>
      <c r="C74" s="68">
        <v>2017</v>
      </c>
      <c r="D74" s="69" t="s">
        <v>764</v>
      </c>
      <c r="E74" s="68" t="s">
        <v>763</v>
      </c>
      <c r="F74" s="68" t="s">
        <v>510</v>
      </c>
      <c r="G74" s="68">
        <v>25</v>
      </c>
      <c r="H74" s="68" t="s">
        <v>459</v>
      </c>
      <c r="I74" s="68">
        <v>1</v>
      </c>
      <c r="J74" s="70">
        <v>0.873</v>
      </c>
      <c r="K74" s="68" t="s">
        <v>452</v>
      </c>
      <c r="L74" s="68" t="s">
        <v>453</v>
      </c>
      <c r="M74" s="68">
        <v>15</v>
      </c>
      <c r="N74" s="68">
        <v>0</v>
      </c>
      <c r="O74" s="68">
        <v>0</v>
      </c>
      <c r="P74" s="68">
        <v>0</v>
      </c>
      <c r="Q74" s="68">
        <f t="shared" si="4"/>
        <v>42.619</v>
      </c>
      <c r="R74" s="68">
        <v>5</v>
      </c>
      <c r="S74" s="70">
        <f>Q74*0.55</f>
        <v>23.440450000000002</v>
      </c>
      <c r="T74" s="70">
        <f>Q74*0.3</f>
        <v>12.7857</v>
      </c>
      <c r="U74" s="68"/>
      <c r="V74" s="68"/>
      <c r="W74" s="68"/>
    </row>
    <row r="75" spans="1:23" ht="40.799999999999997" x14ac:dyDescent="0.25">
      <c r="A75" s="68">
        <v>74</v>
      </c>
      <c r="B75" s="69" t="s">
        <v>762</v>
      </c>
      <c r="C75" s="68">
        <v>2016</v>
      </c>
      <c r="D75" s="69" t="s">
        <v>761</v>
      </c>
      <c r="E75" s="68" t="s">
        <v>760</v>
      </c>
      <c r="F75" s="68" t="s">
        <v>510</v>
      </c>
      <c r="G75" s="68">
        <v>25</v>
      </c>
      <c r="H75" s="68" t="s">
        <v>459</v>
      </c>
      <c r="I75" s="68">
        <v>1</v>
      </c>
      <c r="J75" s="80">
        <v>0</v>
      </c>
      <c r="K75" s="68" t="s">
        <v>453</v>
      </c>
      <c r="L75" s="68" t="s">
        <v>453</v>
      </c>
      <c r="M75" s="68">
        <v>0</v>
      </c>
      <c r="N75" s="68">
        <v>0</v>
      </c>
      <c r="O75" s="68">
        <v>0</v>
      </c>
      <c r="P75" s="68">
        <v>0</v>
      </c>
      <c r="Q75" s="68">
        <f t="shared" si="4"/>
        <v>25</v>
      </c>
      <c r="R75" s="68">
        <v>6</v>
      </c>
      <c r="S75" s="70">
        <f>Q75*0.5</f>
        <v>12.5</v>
      </c>
      <c r="T75" s="70">
        <f>Q75*0.25</f>
        <v>6.25</v>
      </c>
      <c r="U75" s="68"/>
      <c r="V75" s="68"/>
      <c r="W75" s="68"/>
    </row>
    <row r="76" spans="1:23" ht="28.8" x14ac:dyDescent="0.25">
      <c r="A76" s="68">
        <v>75</v>
      </c>
      <c r="B76" s="75" t="s">
        <v>759</v>
      </c>
      <c r="C76" s="68">
        <v>2016</v>
      </c>
      <c r="D76" s="69" t="s">
        <v>758</v>
      </c>
      <c r="E76" s="69" t="s">
        <v>757</v>
      </c>
      <c r="F76" s="68" t="s">
        <v>510</v>
      </c>
      <c r="G76" s="68">
        <v>25</v>
      </c>
      <c r="H76" s="75" t="s">
        <v>756</v>
      </c>
      <c r="I76" s="68">
        <v>0.1</v>
      </c>
      <c r="J76" s="70">
        <v>4.2389999999999999</v>
      </c>
      <c r="K76" s="68" t="s">
        <v>452</v>
      </c>
      <c r="L76" s="68" t="s">
        <v>453</v>
      </c>
      <c r="M76" s="68">
        <v>15</v>
      </c>
      <c r="N76" s="68">
        <v>0</v>
      </c>
      <c r="O76" s="68">
        <v>0</v>
      </c>
      <c r="P76" s="68">
        <v>0</v>
      </c>
      <c r="Q76" s="68">
        <f t="shared" si="4"/>
        <v>5.2717000000000001</v>
      </c>
      <c r="R76" s="68">
        <v>4</v>
      </c>
      <c r="S76" s="70">
        <f>Q76*0.6</f>
        <v>3.1630199999999999</v>
      </c>
      <c r="T76" s="70">
        <f>Q76*0.35</f>
        <v>1.8450949999999999</v>
      </c>
      <c r="U76" s="68"/>
      <c r="V76" s="68"/>
      <c r="W76" s="68"/>
    </row>
    <row r="77" spans="1:23" ht="57.6" x14ac:dyDescent="0.25">
      <c r="A77" s="68">
        <v>76</v>
      </c>
      <c r="B77" s="74" t="s">
        <v>755</v>
      </c>
      <c r="C77" s="68">
        <v>2017</v>
      </c>
      <c r="D77" s="69" t="s">
        <v>754</v>
      </c>
      <c r="E77" s="68" t="s">
        <v>753</v>
      </c>
      <c r="F77" s="68" t="s">
        <v>510</v>
      </c>
      <c r="G77" s="68">
        <v>25</v>
      </c>
      <c r="H77" s="68" t="s">
        <v>459</v>
      </c>
      <c r="I77" s="68">
        <v>1</v>
      </c>
      <c r="J77" s="70">
        <v>1.5940000000000001</v>
      </c>
      <c r="K77" s="68" t="s">
        <v>453</v>
      </c>
      <c r="L77" s="68" t="s">
        <v>453</v>
      </c>
      <c r="M77" s="68">
        <v>0</v>
      </c>
      <c r="N77" s="68">
        <v>0</v>
      </c>
      <c r="O77" s="68">
        <v>0</v>
      </c>
      <c r="P77" s="68">
        <v>0</v>
      </c>
      <c r="Q77" s="68">
        <f t="shared" si="4"/>
        <v>29.782</v>
      </c>
      <c r="R77" s="68">
        <v>6</v>
      </c>
      <c r="S77" s="70">
        <f>Q77*0.5</f>
        <v>14.891</v>
      </c>
      <c r="T77" s="70">
        <f>Q77*0.25</f>
        <v>7.4455</v>
      </c>
      <c r="U77" s="68"/>
      <c r="V77" s="68"/>
      <c r="W77" s="68"/>
    </row>
    <row r="78" spans="1:23" ht="54.6" x14ac:dyDescent="0.25">
      <c r="A78" s="68">
        <v>77</v>
      </c>
      <c r="B78" s="69" t="s">
        <v>752</v>
      </c>
      <c r="C78" s="68">
        <v>2017</v>
      </c>
      <c r="D78" s="69" t="s">
        <v>751</v>
      </c>
      <c r="E78" s="69" t="s">
        <v>750</v>
      </c>
      <c r="F78" s="68" t="s">
        <v>510</v>
      </c>
      <c r="G78" s="68">
        <v>25</v>
      </c>
      <c r="H78" s="68" t="s">
        <v>459</v>
      </c>
      <c r="I78" s="68">
        <v>1</v>
      </c>
      <c r="J78" s="70">
        <v>0.49299999999999999</v>
      </c>
      <c r="K78" s="68" t="s">
        <v>453</v>
      </c>
      <c r="L78" s="68" t="s">
        <v>453</v>
      </c>
      <c r="M78" s="68">
        <v>0</v>
      </c>
      <c r="N78" s="68">
        <v>0</v>
      </c>
      <c r="O78" s="68">
        <v>0</v>
      </c>
      <c r="P78" s="68">
        <v>0</v>
      </c>
      <c r="Q78" s="68">
        <f t="shared" si="4"/>
        <v>26.478999999999999</v>
      </c>
      <c r="R78" s="68">
        <v>8</v>
      </c>
      <c r="S78" s="70">
        <f>Q78*0.5</f>
        <v>13.2395</v>
      </c>
      <c r="T78" s="70">
        <f>Q78*0.25</f>
        <v>6.6197499999999998</v>
      </c>
      <c r="U78" s="68"/>
      <c r="V78" s="68"/>
      <c r="W78" s="68"/>
    </row>
    <row r="79" spans="1:23" ht="43.2" x14ac:dyDescent="0.25">
      <c r="A79" s="68">
        <v>78</v>
      </c>
      <c r="B79" s="69" t="s">
        <v>749</v>
      </c>
      <c r="C79" s="68">
        <v>2017</v>
      </c>
      <c r="D79" s="69" t="s">
        <v>748</v>
      </c>
      <c r="E79" s="68" t="s">
        <v>603</v>
      </c>
      <c r="F79" s="68" t="s">
        <v>510</v>
      </c>
      <c r="G79" s="68">
        <v>25</v>
      </c>
      <c r="H79" s="68" t="s">
        <v>459</v>
      </c>
      <c r="I79" s="68">
        <v>1</v>
      </c>
      <c r="J79" s="70">
        <v>2.7589999999999999</v>
      </c>
      <c r="K79" s="68" t="s">
        <v>452</v>
      </c>
      <c r="L79" s="68" t="s">
        <v>453</v>
      </c>
      <c r="M79" s="68">
        <v>15</v>
      </c>
      <c r="N79" s="68">
        <v>0</v>
      </c>
      <c r="O79" s="68">
        <v>0</v>
      </c>
      <c r="P79" s="68">
        <v>0</v>
      </c>
      <c r="Q79" s="68">
        <f t="shared" si="4"/>
        <v>48.277000000000001</v>
      </c>
      <c r="R79" s="68">
        <v>5</v>
      </c>
      <c r="S79" s="70">
        <f>Q79*0.55</f>
        <v>26.552350000000004</v>
      </c>
      <c r="T79" s="70">
        <f>Q79*0.3</f>
        <v>14.4831</v>
      </c>
      <c r="U79" s="68"/>
      <c r="V79" s="68"/>
      <c r="W79" s="68"/>
    </row>
    <row r="80" spans="1:23" ht="57.6" x14ac:dyDescent="0.25">
      <c r="A80" s="68">
        <v>79</v>
      </c>
      <c r="B80" s="69" t="s">
        <v>747</v>
      </c>
      <c r="C80" s="68">
        <v>2017</v>
      </c>
      <c r="D80" s="69" t="s">
        <v>746</v>
      </c>
      <c r="E80" s="68" t="s">
        <v>745</v>
      </c>
      <c r="F80" s="68" t="s">
        <v>510</v>
      </c>
      <c r="G80" s="68">
        <v>25</v>
      </c>
      <c r="H80" s="68" t="s">
        <v>459</v>
      </c>
      <c r="I80" s="68">
        <v>1</v>
      </c>
      <c r="J80" s="70">
        <v>2.0019999999999998</v>
      </c>
      <c r="K80" s="68" t="s">
        <v>453</v>
      </c>
      <c r="L80" s="68" t="s">
        <v>453</v>
      </c>
      <c r="M80" s="68">
        <v>0</v>
      </c>
      <c r="N80" s="68">
        <v>9.6</v>
      </c>
      <c r="O80" s="68">
        <v>8.6</v>
      </c>
      <c r="P80" s="68">
        <v>5</v>
      </c>
      <c r="Q80" s="68">
        <f t="shared" si="4"/>
        <v>122.006</v>
      </c>
      <c r="R80" s="68">
        <v>6</v>
      </c>
      <c r="S80" s="70">
        <f>Q80*0.5</f>
        <v>61.003</v>
      </c>
      <c r="T80" s="70">
        <f>Q80*0.25</f>
        <v>30.5015</v>
      </c>
      <c r="U80" s="68"/>
      <c r="V80" s="68"/>
      <c r="W80" s="68"/>
    </row>
    <row r="81" spans="1:23" ht="109.2" x14ac:dyDescent="0.25">
      <c r="A81" s="68">
        <v>80</v>
      </c>
      <c r="B81" s="69" t="s">
        <v>744</v>
      </c>
      <c r="C81" s="68">
        <v>2017</v>
      </c>
      <c r="D81" s="69" t="s">
        <v>743</v>
      </c>
      <c r="E81" s="68" t="s">
        <v>742</v>
      </c>
      <c r="F81" s="68" t="s">
        <v>510</v>
      </c>
      <c r="G81" s="68">
        <v>25</v>
      </c>
      <c r="H81" s="68" t="s">
        <v>459</v>
      </c>
      <c r="I81" s="68">
        <v>1</v>
      </c>
      <c r="J81" s="70">
        <v>6.1890000000000001</v>
      </c>
      <c r="K81" s="68" t="s">
        <v>477</v>
      </c>
      <c r="L81" s="68" t="s">
        <v>477</v>
      </c>
      <c r="M81" s="68">
        <v>0</v>
      </c>
      <c r="N81" s="68">
        <v>4.43</v>
      </c>
      <c r="O81" s="68">
        <v>3.43</v>
      </c>
      <c r="P81" s="68">
        <v>0</v>
      </c>
      <c r="Q81" s="68">
        <f t="shared" si="4"/>
        <v>77.867000000000004</v>
      </c>
      <c r="R81" s="68">
        <v>14</v>
      </c>
      <c r="S81" s="70">
        <f>Q81*0.45</f>
        <v>35.040150000000004</v>
      </c>
      <c r="T81" s="70">
        <f>(Q81*1.55)/R81</f>
        <v>8.6209892857142858</v>
      </c>
      <c r="U81" s="68"/>
      <c r="V81" s="68"/>
      <c r="W81" s="68"/>
    </row>
    <row r="82" spans="1:23" ht="43.2" x14ac:dyDescent="0.25">
      <c r="A82" s="68">
        <v>81</v>
      </c>
      <c r="B82" s="69" t="s">
        <v>741</v>
      </c>
      <c r="C82" s="68">
        <v>2017</v>
      </c>
      <c r="D82" s="69" t="s">
        <v>740</v>
      </c>
      <c r="E82" s="69" t="s">
        <v>739</v>
      </c>
      <c r="F82" s="68" t="s">
        <v>510</v>
      </c>
      <c r="G82" s="68">
        <v>25</v>
      </c>
      <c r="H82" s="68" t="s">
        <v>459</v>
      </c>
      <c r="I82" s="68">
        <v>1</v>
      </c>
      <c r="J82" s="70">
        <v>1.4690000000000001</v>
      </c>
      <c r="K82" s="68" t="s">
        <v>453</v>
      </c>
      <c r="L82" s="68" t="s">
        <v>453</v>
      </c>
      <c r="M82" s="68">
        <v>0</v>
      </c>
      <c r="N82" s="68">
        <v>0</v>
      </c>
      <c r="O82" s="68">
        <v>0</v>
      </c>
      <c r="P82" s="68">
        <v>0</v>
      </c>
      <c r="Q82" s="68">
        <f t="shared" si="4"/>
        <v>29.407</v>
      </c>
      <c r="R82" s="68">
        <v>4</v>
      </c>
      <c r="S82" s="70">
        <f>Q82*0.6</f>
        <v>17.644199999999998</v>
      </c>
      <c r="T82" s="70">
        <f>Q82*0.35</f>
        <v>10.292449999999999</v>
      </c>
      <c r="U82" s="68"/>
      <c r="V82" s="68"/>
      <c r="W82" s="68"/>
    </row>
    <row r="83" spans="1:23" ht="43.2" x14ac:dyDescent="0.25">
      <c r="A83" s="68">
        <v>82</v>
      </c>
      <c r="B83" s="69" t="s">
        <v>738</v>
      </c>
      <c r="C83" s="68">
        <v>2017</v>
      </c>
      <c r="D83" s="69" t="s">
        <v>737</v>
      </c>
      <c r="E83" s="68" t="s">
        <v>736</v>
      </c>
      <c r="F83" s="68" t="s">
        <v>510</v>
      </c>
      <c r="G83" s="68">
        <v>25</v>
      </c>
      <c r="H83" s="77" t="s">
        <v>671</v>
      </c>
      <c r="I83" s="68">
        <v>1</v>
      </c>
      <c r="J83" s="70">
        <v>3.262</v>
      </c>
      <c r="K83" s="68" t="s">
        <v>453</v>
      </c>
      <c r="L83" s="68" t="s">
        <v>453</v>
      </c>
      <c r="M83" s="68">
        <v>0</v>
      </c>
      <c r="N83" s="68">
        <v>1.67</v>
      </c>
      <c r="O83" s="68">
        <v>0.67</v>
      </c>
      <c r="P83" s="68">
        <v>0</v>
      </c>
      <c r="Q83" s="68">
        <f t="shared" si="4"/>
        <v>41.486000000000004</v>
      </c>
      <c r="R83" s="68">
        <v>5</v>
      </c>
      <c r="S83" s="70">
        <f>Q83*0.55</f>
        <v>22.817300000000003</v>
      </c>
      <c r="T83" s="70">
        <f>Q83*0.3</f>
        <v>12.4458</v>
      </c>
      <c r="U83" s="68"/>
      <c r="V83" s="68"/>
      <c r="W83" s="68"/>
    </row>
    <row r="84" spans="1:23" ht="56.4" x14ac:dyDescent="0.25">
      <c r="A84" s="68">
        <v>83</v>
      </c>
      <c r="B84" s="69" t="s">
        <v>735</v>
      </c>
      <c r="C84" s="68">
        <v>2017</v>
      </c>
      <c r="D84" s="69" t="s">
        <v>472</v>
      </c>
      <c r="E84" s="68" t="s">
        <v>471</v>
      </c>
      <c r="F84" s="68" t="s">
        <v>510</v>
      </c>
      <c r="G84" s="68">
        <v>25</v>
      </c>
      <c r="H84" s="68" t="s">
        <v>459</v>
      </c>
      <c r="I84" s="68">
        <v>1</v>
      </c>
      <c r="J84" s="70">
        <v>1.9159999999999999</v>
      </c>
      <c r="K84" s="68" t="s">
        <v>453</v>
      </c>
      <c r="L84" s="68" t="s">
        <v>452</v>
      </c>
      <c r="M84" s="68">
        <v>10</v>
      </c>
      <c r="N84" s="68">
        <v>0</v>
      </c>
      <c r="O84" s="68">
        <v>0</v>
      </c>
      <c r="P84" s="68">
        <v>0</v>
      </c>
      <c r="Q84" s="68">
        <f t="shared" si="4"/>
        <v>40.747999999999998</v>
      </c>
      <c r="R84" s="68">
        <v>7</v>
      </c>
      <c r="S84" s="70">
        <f>Q84*0.5</f>
        <v>20.373999999999999</v>
      </c>
      <c r="T84" s="70">
        <f>Q84*0.25</f>
        <v>10.186999999999999</v>
      </c>
      <c r="U84" s="68"/>
      <c r="V84" s="68"/>
      <c r="W84" s="68"/>
    </row>
    <row r="85" spans="1:23" ht="43.2" x14ac:dyDescent="0.25">
      <c r="A85" s="68">
        <v>84</v>
      </c>
      <c r="B85" s="69" t="s">
        <v>734</v>
      </c>
      <c r="C85" s="68">
        <v>2017</v>
      </c>
      <c r="D85" s="69" t="s">
        <v>733</v>
      </c>
      <c r="E85" s="68" t="s">
        <v>732</v>
      </c>
      <c r="F85" s="68" t="s">
        <v>510</v>
      </c>
      <c r="G85" s="68">
        <v>25</v>
      </c>
      <c r="H85" s="68" t="s">
        <v>459</v>
      </c>
      <c r="I85" s="68">
        <v>1</v>
      </c>
      <c r="J85" s="70">
        <v>2.319</v>
      </c>
      <c r="K85" s="68" t="s">
        <v>453</v>
      </c>
      <c r="L85" s="68" t="s">
        <v>453</v>
      </c>
      <c r="M85" s="68">
        <v>0</v>
      </c>
      <c r="N85" s="68">
        <v>0</v>
      </c>
      <c r="O85" s="68">
        <v>0</v>
      </c>
      <c r="P85" s="68">
        <v>0</v>
      </c>
      <c r="Q85" s="68">
        <f t="shared" si="4"/>
        <v>31.957000000000001</v>
      </c>
      <c r="R85" s="68">
        <v>5</v>
      </c>
      <c r="S85" s="70">
        <f>Q85*0.55</f>
        <v>17.576350000000001</v>
      </c>
      <c r="T85" s="70">
        <f>Q85*0.3</f>
        <v>9.5870999999999995</v>
      </c>
      <c r="U85" s="68"/>
      <c r="V85" s="68"/>
      <c r="W85" s="68"/>
    </row>
    <row r="86" spans="1:23" ht="69.599999999999994" x14ac:dyDescent="0.25">
      <c r="A86" s="68">
        <v>85</v>
      </c>
      <c r="B86" s="69" t="s">
        <v>731</v>
      </c>
      <c r="C86" s="68">
        <v>2017</v>
      </c>
      <c r="D86" s="69" t="s">
        <v>730</v>
      </c>
      <c r="E86" s="68" t="s">
        <v>638</v>
      </c>
      <c r="F86" s="68" t="s">
        <v>510</v>
      </c>
      <c r="G86" s="68">
        <v>25</v>
      </c>
      <c r="H86" s="68" t="s">
        <v>459</v>
      </c>
      <c r="I86" s="68">
        <v>1</v>
      </c>
      <c r="J86" s="70">
        <v>1.8220000000000001</v>
      </c>
      <c r="K86" s="68" t="s">
        <v>453</v>
      </c>
      <c r="L86" s="68" t="s">
        <v>453</v>
      </c>
      <c r="M86" s="68">
        <v>0</v>
      </c>
      <c r="N86" s="68">
        <v>0</v>
      </c>
      <c r="O86" s="68">
        <v>0</v>
      </c>
      <c r="P86" s="68">
        <v>0</v>
      </c>
      <c r="Q86" s="68">
        <f t="shared" si="4"/>
        <v>30.466000000000001</v>
      </c>
      <c r="R86" s="68">
        <v>9</v>
      </c>
      <c r="S86" s="70">
        <f>Q86*0.5</f>
        <v>15.233000000000001</v>
      </c>
      <c r="T86" s="70">
        <f>Q86*0.25</f>
        <v>7.6165000000000003</v>
      </c>
      <c r="U86" s="68"/>
      <c r="V86" s="68"/>
      <c r="W86" s="68"/>
    </row>
    <row r="87" spans="1:23" ht="42" x14ac:dyDescent="0.25">
      <c r="A87" s="68">
        <v>86</v>
      </c>
      <c r="B87" s="69" t="s">
        <v>729</v>
      </c>
      <c r="C87" s="68">
        <v>2016</v>
      </c>
      <c r="D87" s="69" t="s">
        <v>728</v>
      </c>
      <c r="E87" s="68" t="s">
        <v>693</v>
      </c>
      <c r="F87" s="68" t="s">
        <v>510</v>
      </c>
      <c r="G87" s="68">
        <v>25</v>
      </c>
      <c r="H87" s="68" t="s">
        <v>454</v>
      </c>
      <c r="I87" s="68">
        <v>1</v>
      </c>
      <c r="J87" s="70">
        <v>3.488</v>
      </c>
      <c r="K87" s="68" t="s">
        <v>453</v>
      </c>
      <c r="L87" s="68" t="s">
        <v>452</v>
      </c>
      <c r="M87" s="68">
        <v>10</v>
      </c>
      <c r="N87" s="68">
        <v>0.28000000000000003</v>
      </c>
      <c r="O87" s="68">
        <v>0</v>
      </c>
      <c r="P87" s="68">
        <v>0</v>
      </c>
      <c r="Q87" s="68">
        <f t="shared" si="4"/>
        <v>45.463999999999999</v>
      </c>
      <c r="R87" s="68">
        <v>7</v>
      </c>
      <c r="S87" s="70">
        <f>Q87*0.5</f>
        <v>22.731999999999999</v>
      </c>
      <c r="T87" s="70">
        <f>Q87*0.25</f>
        <v>11.366</v>
      </c>
      <c r="U87" s="68"/>
      <c r="V87" s="68"/>
      <c r="W87" s="68"/>
    </row>
    <row r="88" spans="1:23" ht="56.4" x14ac:dyDescent="0.25">
      <c r="A88" s="68">
        <v>87</v>
      </c>
      <c r="B88" s="69" t="s">
        <v>727</v>
      </c>
      <c r="C88" s="68">
        <v>2017</v>
      </c>
      <c r="D88" s="69" t="s">
        <v>726</v>
      </c>
      <c r="E88" s="68" t="s">
        <v>725</v>
      </c>
      <c r="F88" s="68" t="s">
        <v>510</v>
      </c>
      <c r="G88" s="68">
        <v>25</v>
      </c>
      <c r="H88" s="68" t="s">
        <v>459</v>
      </c>
      <c r="I88" s="68">
        <v>1</v>
      </c>
      <c r="J88" s="70">
        <v>3.0329999999999999</v>
      </c>
      <c r="K88" s="68" t="s">
        <v>453</v>
      </c>
      <c r="L88" s="68" t="s">
        <v>453</v>
      </c>
      <c r="M88" s="68">
        <v>0</v>
      </c>
      <c r="N88" s="68">
        <v>0</v>
      </c>
      <c r="O88" s="68">
        <v>0</v>
      </c>
      <c r="P88" s="68">
        <v>0</v>
      </c>
      <c r="Q88" s="68">
        <f t="shared" si="4"/>
        <v>34.099000000000004</v>
      </c>
      <c r="R88" s="68">
        <v>7</v>
      </c>
      <c r="S88" s="70">
        <f>Q88*0.5</f>
        <v>17.049500000000002</v>
      </c>
      <c r="T88" s="70">
        <f>Q88*0.25</f>
        <v>8.5247500000000009</v>
      </c>
      <c r="U88" s="68"/>
      <c r="V88" s="68"/>
      <c r="W88" s="68"/>
    </row>
    <row r="89" spans="1:23" ht="43.2" x14ac:dyDescent="0.25">
      <c r="A89" s="68">
        <v>88</v>
      </c>
      <c r="B89" s="69" t="s">
        <v>724</v>
      </c>
      <c r="C89" s="68">
        <v>2017</v>
      </c>
      <c r="D89" s="69" t="s">
        <v>723</v>
      </c>
      <c r="E89" s="68" t="s">
        <v>722</v>
      </c>
      <c r="F89" s="68" t="s">
        <v>510</v>
      </c>
      <c r="G89" s="68">
        <v>25</v>
      </c>
      <c r="H89" s="68" t="s">
        <v>459</v>
      </c>
      <c r="I89" s="68">
        <v>1</v>
      </c>
      <c r="J89" s="70">
        <v>1.458</v>
      </c>
      <c r="K89" s="68" t="s">
        <v>453</v>
      </c>
      <c r="L89" s="68" t="s">
        <v>453</v>
      </c>
      <c r="M89" s="68">
        <v>0</v>
      </c>
      <c r="N89" s="68">
        <v>0</v>
      </c>
      <c r="O89" s="68">
        <v>0</v>
      </c>
      <c r="P89" s="68">
        <v>0</v>
      </c>
      <c r="Q89" s="68">
        <f t="shared" si="4"/>
        <v>29.373999999999999</v>
      </c>
      <c r="R89" s="68">
        <v>5</v>
      </c>
      <c r="S89" s="70">
        <f>Q89*0.55</f>
        <v>16.1557</v>
      </c>
      <c r="T89" s="70">
        <f>Q89*0.3</f>
        <v>8.8121999999999989</v>
      </c>
      <c r="U89" s="68"/>
      <c r="V89" s="68"/>
      <c r="W89" s="68"/>
    </row>
    <row r="90" spans="1:23" ht="28.8" x14ac:dyDescent="0.25">
      <c r="A90" s="68">
        <v>89</v>
      </c>
      <c r="B90" s="69" t="s">
        <v>721</v>
      </c>
      <c r="C90" s="68">
        <v>2017</v>
      </c>
      <c r="D90" s="69" t="s">
        <v>720</v>
      </c>
      <c r="E90" s="68" t="s">
        <v>627</v>
      </c>
      <c r="F90" s="68" t="s">
        <v>455</v>
      </c>
      <c r="G90" s="68">
        <v>20</v>
      </c>
      <c r="H90" s="68" t="s">
        <v>459</v>
      </c>
      <c r="I90" s="68">
        <v>1</v>
      </c>
      <c r="J90" s="70">
        <v>0</v>
      </c>
      <c r="K90" s="68" t="s">
        <v>453</v>
      </c>
      <c r="L90" s="68" t="s">
        <v>453</v>
      </c>
      <c r="M90" s="68">
        <v>0</v>
      </c>
      <c r="N90" s="68">
        <v>0</v>
      </c>
      <c r="O90" s="68">
        <v>0</v>
      </c>
      <c r="P90" s="68">
        <v>0</v>
      </c>
      <c r="Q90" s="68">
        <f t="shared" si="4"/>
        <v>20</v>
      </c>
      <c r="R90" s="68">
        <v>4</v>
      </c>
      <c r="S90" s="70">
        <f>Q90*0.6</f>
        <v>12</v>
      </c>
      <c r="T90" s="70">
        <f>Q90*0.35</f>
        <v>7</v>
      </c>
      <c r="U90" s="68"/>
      <c r="V90" s="68"/>
      <c r="W90" s="68"/>
    </row>
    <row r="91" spans="1:23" ht="28.8" x14ac:dyDescent="0.25">
      <c r="A91" s="68">
        <v>90</v>
      </c>
      <c r="B91" s="69" t="s">
        <v>719</v>
      </c>
      <c r="C91" s="68">
        <v>2017</v>
      </c>
      <c r="D91" s="69" t="s">
        <v>718</v>
      </c>
      <c r="E91" s="68" t="s">
        <v>717</v>
      </c>
      <c r="F91" s="68" t="s">
        <v>455</v>
      </c>
      <c r="G91" s="68">
        <v>20</v>
      </c>
      <c r="H91" s="69" t="s">
        <v>692</v>
      </c>
      <c r="I91" s="68">
        <v>0.5</v>
      </c>
      <c r="J91" s="70">
        <v>0</v>
      </c>
      <c r="K91" s="68" t="s">
        <v>453</v>
      </c>
      <c r="L91" s="68" t="s">
        <v>453</v>
      </c>
      <c r="M91" s="68">
        <v>0</v>
      </c>
      <c r="N91" s="68">
        <v>0</v>
      </c>
      <c r="O91" s="68">
        <v>0</v>
      </c>
      <c r="P91" s="68">
        <v>0</v>
      </c>
      <c r="Q91" s="68">
        <f t="shared" si="4"/>
        <v>10</v>
      </c>
      <c r="R91" s="68">
        <v>2</v>
      </c>
      <c r="S91" s="70">
        <f>Q91*0.8</f>
        <v>8</v>
      </c>
      <c r="T91" s="70">
        <f>Q91*0.55</f>
        <v>5.5</v>
      </c>
      <c r="U91" s="68"/>
      <c r="V91" s="68"/>
      <c r="W91" s="68"/>
    </row>
    <row r="92" spans="1:23" ht="43.2" x14ac:dyDescent="0.25">
      <c r="A92" s="68">
        <v>91</v>
      </c>
      <c r="B92" s="69" t="s">
        <v>716</v>
      </c>
      <c r="C92" s="68">
        <v>2017</v>
      </c>
      <c r="D92" s="69" t="s">
        <v>715</v>
      </c>
      <c r="E92" s="68" t="s">
        <v>714</v>
      </c>
      <c r="F92" s="68" t="s">
        <v>455</v>
      </c>
      <c r="G92" s="68">
        <v>20</v>
      </c>
      <c r="H92" s="68" t="s">
        <v>459</v>
      </c>
      <c r="I92" s="68">
        <v>1</v>
      </c>
      <c r="J92" s="70">
        <v>0</v>
      </c>
      <c r="K92" s="68" t="s">
        <v>453</v>
      </c>
      <c r="L92" s="68" t="s">
        <v>453</v>
      </c>
      <c r="M92" s="68">
        <v>0</v>
      </c>
      <c r="N92" s="68">
        <v>0</v>
      </c>
      <c r="O92" s="68">
        <v>0</v>
      </c>
      <c r="P92" s="68">
        <v>0</v>
      </c>
      <c r="Q92" s="68">
        <f t="shared" si="4"/>
        <v>20</v>
      </c>
      <c r="R92" s="68">
        <v>3</v>
      </c>
      <c r="S92" s="70">
        <f>Q92*0.7</f>
        <v>14</v>
      </c>
      <c r="T92" s="70">
        <f>Q92*0.4</f>
        <v>8</v>
      </c>
      <c r="U92" s="68"/>
      <c r="V92" s="68"/>
      <c r="W92" s="68"/>
    </row>
    <row r="93" spans="1:23" ht="55.2" x14ac:dyDescent="0.25">
      <c r="A93" s="68">
        <v>92</v>
      </c>
      <c r="B93" s="69" t="s">
        <v>713</v>
      </c>
      <c r="C93" s="68">
        <v>2017</v>
      </c>
      <c r="D93" s="69" t="s">
        <v>712</v>
      </c>
      <c r="E93" s="68" t="s">
        <v>711</v>
      </c>
      <c r="F93" s="68" t="s">
        <v>455</v>
      </c>
      <c r="G93" s="68">
        <v>20</v>
      </c>
      <c r="H93" s="68" t="s">
        <v>459</v>
      </c>
      <c r="I93" s="68">
        <v>1</v>
      </c>
      <c r="J93" s="70">
        <v>0</v>
      </c>
      <c r="K93" s="68" t="s">
        <v>453</v>
      </c>
      <c r="L93" s="68" t="s">
        <v>453</v>
      </c>
      <c r="M93" s="68">
        <v>0</v>
      </c>
      <c r="N93" s="68">
        <v>0</v>
      </c>
      <c r="O93" s="68">
        <v>0</v>
      </c>
      <c r="P93" s="68">
        <v>0</v>
      </c>
      <c r="Q93" s="68">
        <f t="shared" si="4"/>
        <v>20</v>
      </c>
      <c r="R93" s="68">
        <v>7</v>
      </c>
      <c r="S93" s="70">
        <f>Q93*0.5</f>
        <v>10</v>
      </c>
      <c r="T93" s="70">
        <f>Q93*0.25</f>
        <v>5</v>
      </c>
      <c r="U93" s="68"/>
      <c r="V93" s="68"/>
      <c r="W93" s="68"/>
    </row>
    <row r="94" spans="1:23" ht="28.8" x14ac:dyDescent="0.25">
      <c r="A94" s="68">
        <v>93</v>
      </c>
      <c r="B94" s="69" t="s">
        <v>710</v>
      </c>
      <c r="C94" s="68">
        <v>2017</v>
      </c>
      <c r="D94" s="69" t="s">
        <v>709</v>
      </c>
      <c r="E94" s="68" t="s">
        <v>708</v>
      </c>
      <c r="F94" s="68" t="s">
        <v>455</v>
      </c>
      <c r="G94" s="68">
        <v>20</v>
      </c>
      <c r="H94" s="68" t="s">
        <v>459</v>
      </c>
      <c r="I94" s="68">
        <v>1</v>
      </c>
      <c r="J94" s="70">
        <v>0</v>
      </c>
      <c r="K94" s="68" t="s">
        <v>453</v>
      </c>
      <c r="L94" s="68" t="s">
        <v>453</v>
      </c>
      <c r="M94" s="68">
        <v>0</v>
      </c>
      <c r="N94" s="68">
        <v>0</v>
      </c>
      <c r="O94" s="68">
        <v>0</v>
      </c>
      <c r="P94" s="68">
        <v>0</v>
      </c>
      <c r="Q94" s="68">
        <f t="shared" si="4"/>
        <v>20</v>
      </c>
      <c r="R94" s="68">
        <v>3</v>
      </c>
      <c r="S94" s="70">
        <f>Q94*0.7</f>
        <v>14</v>
      </c>
      <c r="T94" s="70">
        <f>Q94*0.4</f>
        <v>8</v>
      </c>
      <c r="U94" s="68"/>
      <c r="V94" s="68"/>
      <c r="W94" s="68"/>
    </row>
    <row r="95" spans="1:23" ht="56.4" x14ac:dyDescent="0.25">
      <c r="A95" s="68">
        <v>94</v>
      </c>
      <c r="B95" s="69" t="s">
        <v>707</v>
      </c>
      <c r="C95" s="68">
        <v>2017</v>
      </c>
      <c r="D95" s="69" t="s">
        <v>706</v>
      </c>
      <c r="E95" s="68" t="s">
        <v>705</v>
      </c>
      <c r="F95" s="68" t="s">
        <v>455</v>
      </c>
      <c r="G95" s="68">
        <v>20</v>
      </c>
      <c r="H95" s="68" t="s">
        <v>459</v>
      </c>
      <c r="I95" s="68">
        <v>1</v>
      </c>
      <c r="J95" s="70">
        <v>0</v>
      </c>
      <c r="K95" s="68" t="s">
        <v>453</v>
      </c>
      <c r="L95" s="68" t="s">
        <v>452</v>
      </c>
      <c r="M95" s="68">
        <v>10</v>
      </c>
      <c r="N95" s="68">
        <v>0</v>
      </c>
      <c r="O95" s="68">
        <v>0</v>
      </c>
      <c r="P95" s="68">
        <v>0</v>
      </c>
      <c r="Q95" s="68">
        <f t="shared" si="4"/>
        <v>30</v>
      </c>
      <c r="R95" s="68">
        <v>8</v>
      </c>
      <c r="S95" s="70">
        <f>Q95*0.5</f>
        <v>15</v>
      </c>
      <c r="T95" s="70">
        <f>Q95*0.25</f>
        <v>7.5</v>
      </c>
      <c r="U95" s="68"/>
      <c r="V95" s="68"/>
      <c r="W95" s="68"/>
    </row>
    <row r="96" spans="1:23" ht="43.2" x14ac:dyDescent="0.25">
      <c r="A96" s="68">
        <v>95</v>
      </c>
      <c r="B96" s="69" t="s">
        <v>704</v>
      </c>
      <c r="C96" s="68">
        <v>2017</v>
      </c>
      <c r="D96" s="69" t="s">
        <v>703</v>
      </c>
      <c r="E96" s="68" t="s">
        <v>702</v>
      </c>
      <c r="F96" s="68" t="s">
        <v>455</v>
      </c>
      <c r="G96" s="68">
        <v>20</v>
      </c>
      <c r="H96" s="68" t="s">
        <v>459</v>
      </c>
      <c r="I96" s="68">
        <v>1</v>
      </c>
      <c r="J96" s="70">
        <v>0</v>
      </c>
      <c r="K96" s="68" t="s">
        <v>452</v>
      </c>
      <c r="L96" s="68" t="s">
        <v>453</v>
      </c>
      <c r="M96" s="68">
        <v>15</v>
      </c>
      <c r="N96" s="68">
        <v>0</v>
      </c>
      <c r="O96" s="68">
        <v>0</v>
      </c>
      <c r="P96" s="68">
        <v>0</v>
      </c>
      <c r="Q96" s="68">
        <f t="shared" si="4"/>
        <v>35</v>
      </c>
      <c r="R96" s="68">
        <v>4</v>
      </c>
      <c r="S96" s="70">
        <f>Q96*0.6</f>
        <v>21</v>
      </c>
      <c r="T96" s="70">
        <f>Q96*0.35</f>
        <v>12.25</v>
      </c>
      <c r="U96" s="68"/>
      <c r="V96" s="68"/>
      <c r="W96" s="68"/>
    </row>
    <row r="97" spans="1:23" ht="43.2" x14ac:dyDescent="0.25">
      <c r="A97" s="68">
        <v>96</v>
      </c>
      <c r="B97" s="69" t="s">
        <v>701</v>
      </c>
      <c r="C97" s="68">
        <v>2017</v>
      </c>
      <c r="D97" s="69" t="s">
        <v>700</v>
      </c>
      <c r="E97" s="68" t="s">
        <v>699</v>
      </c>
      <c r="F97" s="68" t="s">
        <v>455</v>
      </c>
      <c r="G97" s="68">
        <v>20</v>
      </c>
      <c r="H97" s="68" t="s">
        <v>459</v>
      </c>
      <c r="I97" s="68">
        <v>1</v>
      </c>
      <c r="J97" s="70">
        <v>0</v>
      </c>
      <c r="K97" s="68" t="s">
        <v>453</v>
      </c>
      <c r="L97" s="68" t="s">
        <v>453</v>
      </c>
      <c r="M97" s="68">
        <v>0</v>
      </c>
      <c r="N97" s="68">
        <v>0</v>
      </c>
      <c r="O97" s="68">
        <v>0</v>
      </c>
      <c r="P97" s="68">
        <v>0</v>
      </c>
      <c r="Q97" s="68">
        <f t="shared" si="4"/>
        <v>20</v>
      </c>
      <c r="R97" s="68">
        <v>4</v>
      </c>
      <c r="S97" s="70">
        <f>Q97*0.6</f>
        <v>12</v>
      </c>
      <c r="T97" s="70">
        <f>Q97*0.35</f>
        <v>7</v>
      </c>
      <c r="U97" s="68"/>
      <c r="V97" s="68"/>
      <c r="W97" s="68"/>
    </row>
    <row r="98" spans="1:23" ht="67.2" x14ac:dyDescent="0.25">
      <c r="A98" s="68">
        <v>97</v>
      </c>
      <c r="B98" s="69" t="s">
        <v>698</v>
      </c>
      <c r="C98" s="68">
        <v>2017</v>
      </c>
      <c r="D98" s="69" t="s">
        <v>697</v>
      </c>
      <c r="E98" s="68" t="s">
        <v>696</v>
      </c>
      <c r="F98" s="68" t="s">
        <v>455</v>
      </c>
      <c r="G98" s="68">
        <v>20</v>
      </c>
      <c r="H98" s="68" t="s">
        <v>459</v>
      </c>
      <c r="I98" s="68">
        <v>1</v>
      </c>
      <c r="J98" s="70">
        <v>0</v>
      </c>
      <c r="K98" s="68" t="s">
        <v>453</v>
      </c>
      <c r="L98" s="68" t="s">
        <v>453</v>
      </c>
      <c r="M98" s="68">
        <v>0</v>
      </c>
      <c r="N98" s="68">
        <v>0</v>
      </c>
      <c r="O98" s="68">
        <v>0</v>
      </c>
      <c r="P98" s="68">
        <v>0</v>
      </c>
      <c r="Q98" s="68">
        <f t="shared" ref="Q98:Q129" si="5">(G98+(J98*3)+M98+(O98*10)+P98)*I98</f>
        <v>20</v>
      </c>
      <c r="R98" s="68">
        <v>8</v>
      </c>
      <c r="S98" s="70">
        <f>Q98*0.5</f>
        <v>10</v>
      </c>
      <c r="T98" s="70">
        <f>Q98*0.25</f>
        <v>5</v>
      </c>
      <c r="U98" s="68"/>
      <c r="V98" s="68"/>
      <c r="W98" s="68"/>
    </row>
    <row r="99" spans="1:23" ht="28.8" x14ac:dyDescent="0.25">
      <c r="A99" s="68">
        <v>98</v>
      </c>
      <c r="B99" s="69" t="s">
        <v>695</v>
      </c>
      <c r="C99" s="68">
        <v>2017</v>
      </c>
      <c r="D99" s="69" t="s">
        <v>694</v>
      </c>
      <c r="E99" s="68" t="s">
        <v>693</v>
      </c>
      <c r="F99" s="68" t="s">
        <v>455</v>
      </c>
      <c r="G99" s="68">
        <v>20</v>
      </c>
      <c r="H99" s="69" t="s">
        <v>692</v>
      </c>
      <c r="I99" s="68">
        <v>0.5</v>
      </c>
      <c r="J99" s="70"/>
      <c r="K99" s="68" t="s">
        <v>453</v>
      </c>
      <c r="L99" s="68" t="s">
        <v>452</v>
      </c>
      <c r="M99" s="68">
        <v>10</v>
      </c>
      <c r="N99" s="68">
        <v>0</v>
      </c>
      <c r="O99" s="68">
        <v>0</v>
      </c>
      <c r="P99" s="68">
        <v>0</v>
      </c>
      <c r="Q99" s="68">
        <f t="shared" si="5"/>
        <v>15</v>
      </c>
      <c r="R99" s="68">
        <v>3</v>
      </c>
      <c r="S99" s="70">
        <f>Q99*0.7</f>
        <v>10.5</v>
      </c>
      <c r="T99" s="70">
        <f>Q99*0.4</f>
        <v>6</v>
      </c>
      <c r="U99" s="68"/>
      <c r="V99" s="68"/>
      <c r="W99" s="68"/>
    </row>
    <row r="100" spans="1:23" ht="69.599999999999994" x14ac:dyDescent="0.25">
      <c r="A100" s="68">
        <v>99</v>
      </c>
      <c r="B100" s="75" t="s">
        <v>691</v>
      </c>
      <c r="C100" s="68">
        <v>2017</v>
      </c>
      <c r="D100" s="69" t="s">
        <v>690</v>
      </c>
      <c r="E100" s="68" t="s">
        <v>689</v>
      </c>
      <c r="F100" s="68" t="s">
        <v>455</v>
      </c>
      <c r="G100" s="68">
        <v>20</v>
      </c>
      <c r="H100" s="69" t="s">
        <v>481</v>
      </c>
      <c r="I100" s="68">
        <v>0.25</v>
      </c>
      <c r="J100" s="70">
        <v>0</v>
      </c>
      <c r="K100" s="68" t="s">
        <v>453</v>
      </c>
      <c r="L100" s="68" t="s">
        <v>452</v>
      </c>
      <c r="M100" s="68">
        <v>10</v>
      </c>
      <c r="N100" s="68">
        <v>0</v>
      </c>
      <c r="O100" s="68">
        <v>0</v>
      </c>
      <c r="P100" s="68">
        <v>0</v>
      </c>
      <c r="Q100" s="68">
        <f t="shared" si="5"/>
        <v>7.5</v>
      </c>
      <c r="R100" s="68">
        <v>8</v>
      </c>
      <c r="S100" s="70">
        <f>Q100*0.5</f>
        <v>3.75</v>
      </c>
      <c r="T100" s="70">
        <f>Q100*0.25</f>
        <v>1.875</v>
      </c>
      <c r="U100" s="68"/>
      <c r="V100" s="68"/>
      <c r="W100" s="68"/>
    </row>
    <row r="101" spans="1:23" ht="57.6" x14ac:dyDescent="0.25">
      <c r="A101" s="68">
        <v>100</v>
      </c>
      <c r="B101" s="69" t="s">
        <v>688</v>
      </c>
      <c r="C101" s="68">
        <v>2017</v>
      </c>
      <c r="D101" s="69" t="s">
        <v>687</v>
      </c>
      <c r="E101" s="68" t="s">
        <v>686</v>
      </c>
      <c r="F101" s="68" t="s">
        <v>455</v>
      </c>
      <c r="G101" s="68">
        <v>20</v>
      </c>
      <c r="H101" s="68" t="s">
        <v>459</v>
      </c>
      <c r="I101" s="68">
        <v>1</v>
      </c>
      <c r="J101" s="70">
        <v>0</v>
      </c>
      <c r="K101" s="68" t="s">
        <v>453</v>
      </c>
      <c r="L101" s="68" t="s">
        <v>453</v>
      </c>
      <c r="M101" s="68">
        <v>0</v>
      </c>
      <c r="N101" s="68">
        <v>0</v>
      </c>
      <c r="O101" s="68">
        <v>0</v>
      </c>
      <c r="P101" s="68">
        <v>0</v>
      </c>
      <c r="Q101" s="68">
        <f t="shared" si="5"/>
        <v>20</v>
      </c>
      <c r="R101" s="68">
        <v>6</v>
      </c>
      <c r="S101" s="70">
        <f>Q101*0.5</f>
        <v>10</v>
      </c>
      <c r="T101" s="70">
        <f>Q101*0.25</f>
        <v>5</v>
      </c>
      <c r="U101" s="68"/>
      <c r="V101" s="68"/>
      <c r="W101" s="68"/>
    </row>
    <row r="102" spans="1:23" ht="67.2" x14ac:dyDescent="0.25">
      <c r="A102" s="68">
        <v>101</v>
      </c>
      <c r="B102" s="75" t="s">
        <v>685</v>
      </c>
      <c r="C102" s="68">
        <v>2017</v>
      </c>
      <c r="D102" s="69" t="s">
        <v>684</v>
      </c>
      <c r="E102" s="68" t="s">
        <v>683</v>
      </c>
      <c r="F102" s="68" t="s">
        <v>455</v>
      </c>
      <c r="G102" s="68">
        <v>20</v>
      </c>
      <c r="H102" s="68" t="s">
        <v>459</v>
      </c>
      <c r="I102" s="68">
        <v>1</v>
      </c>
      <c r="J102" s="70">
        <v>0</v>
      </c>
      <c r="K102" s="68" t="s">
        <v>453</v>
      </c>
      <c r="L102" s="68" t="s">
        <v>453</v>
      </c>
      <c r="M102" s="68">
        <v>0</v>
      </c>
      <c r="N102" s="68">
        <v>0</v>
      </c>
      <c r="O102" s="68">
        <v>0</v>
      </c>
      <c r="P102" s="68">
        <v>0</v>
      </c>
      <c r="Q102" s="68">
        <f t="shared" si="5"/>
        <v>20</v>
      </c>
      <c r="R102" s="79">
        <v>9</v>
      </c>
      <c r="S102" s="70">
        <f>Q102*0.5</f>
        <v>10</v>
      </c>
      <c r="T102" s="70">
        <f>Q102*0.25</f>
        <v>5</v>
      </c>
      <c r="U102" s="68"/>
      <c r="V102" s="68"/>
      <c r="W102" s="68"/>
    </row>
    <row r="103" spans="1:23" ht="56.4" x14ac:dyDescent="0.25">
      <c r="A103" s="68">
        <v>102</v>
      </c>
      <c r="B103" s="69" t="s">
        <v>682</v>
      </c>
      <c r="C103" s="68">
        <v>2016</v>
      </c>
      <c r="D103" s="69" t="s">
        <v>681</v>
      </c>
      <c r="E103" s="68" t="s">
        <v>680</v>
      </c>
      <c r="F103" s="68" t="s">
        <v>455</v>
      </c>
      <c r="G103" s="68">
        <v>20</v>
      </c>
      <c r="H103" s="68" t="s">
        <v>459</v>
      </c>
      <c r="I103" s="68">
        <v>1</v>
      </c>
      <c r="J103" s="70">
        <v>0</v>
      </c>
      <c r="K103" s="68" t="s">
        <v>453</v>
      </c>
      <c r="L103" s="68" t="s">
        <v>453</v>
      </c>
      <c r="M103" s="68">
        <v>0</v>
      </c>
      <c r="N103" s="68">
        <v>1.01</v>
      </c>
      <c r="O103" s="68">
        <v>0.01</v>
      </c>
      <c r="P103" s="68">
        <v>0</v>
      </c>
      <c r="Q103" s="68">
        <f t="shared" si="5"/>
        <v>20.100000000000001</v>
      </c>
      <c r="R103" s="68">
        <v>8</v>
      </c>
      <c r="S103" s="70">
        <f>Q103*0.5</f>
        <v>10.050000000000001</v>
      </c>
      <c r="T103" s="70">
        <f>Q103*0.25</f>
        <v>5.0250000000000004</v>
      </c>
      <c r="U103" s="68"/>
      <c r="V103" s="68"/>
      <c r="W103" s="68"/>
    </row>
    <row r="104" spans="1:23" ht="43.2" x14ac:dyDescent="0.25">
      <c r="A104" s="68">
        <v>103</v>
      </c>
      <c r="B104" s="69" t="s">
        <v>679</v>
      </c>
      <c r="C104" s="68">
        <v>2017</v>
      </c>
      <c r="D104" s="69" t="s">
        <v>678</v>
      </c>
      <c r="E104" s="68" t="s">
        <v>677</v>
      </c>
      <c r="F104" s="68" t="s">
        <v>455</v>
      </c>
      <c r="G104" s="68">
        <v>20</v>
      </c>
      <c r="H104" s="68" t="s">
        <v>459</v>
      </c>
      <c r="I104" s="68">
        <v>1</v>
      </c>
      <c r="J104" s="70">
        <v>0</v>
      </c>
      <c r="K104" s="68" t="s">
        <v>453</v>
      </c>
      <c r="L104" s="68" t="s">
        <v>453</v>
      </c>
      <c r="M104" s="68">
        <v>0</v>
      </c>
      <c r="N104" s="68">
        <v>0</v>
      </c>
      <c r="O104" s="68">
        <v>0</v>
      </c>
      <c r="P104" s="68">
        <v>0</v>
      </c>
      <c r="Q104" s="68">
        <f t="shared" si="5"/>
        <v>20</v>
      </c>
      <c r="R104" s="68">
        <v>5</v>
      </c>
      <c r="S104" s="70">
        <f>Q104*0.55</f>
        <v>11</v>
      </c>
      <c r="T104" s="70">
        <f>Q104*0.3</f>
        <v>6</v>
      </c>
      <c r="U104" s="68"/>
      <c r="V104" s="68"/>
      <c r="W104" s="68"/>
    </row>
    <row r="105" spans="1:23" ht="28.8" x14ac:dyDescent="0.25">
      <c r="A105" s="68">
        <v>104</v>
      </c>
      <c r="B105" s="69" t="s">
        <v>676</v>
      </c>
      <c r="C105" s="68">
        <v>2017</v>
      </c>
      <c r="D105" s="69" t="s">
        <v>675</v>
      </c>
      <c r="E105" s="68" t="s">
        <v>606</v>
      </c>
      <c r="F105" s="68" t="s">
        <v>455</v>
      </c>
      <c r="G105" s="68">
        <v>20</v>
      </c>
      <c r="H105" s="68" t="s">
        <v>459</v>
      </c>
      <c r="I105" s="68">
        <v>1</v>
      </c>
      <c r="J105" s="70">
        <v>0</v>
      </c>
      <c r="K105" s="68" t="s">
        <v>453</v>
      </c>
      <c r="L105" s="68" t="s">
        <v>453</v>
      </c>
      <c r="M105" s="68">
        <v>0</v>
      </c>
      <c r="N105" s="68">
        <v>0</v>
      </c>
      <c r="O105" s="68">
        <v>0</v>
      </c>
      <c r="P105" s="68">
        <v>0</v>
      </c>
      <c r="Q105" s="68">
        <f t="shared" si="5"/>
        <v>20</v>
      </c>
      <c r="R105" s="68">
        <v>4</v>
      </c>
      <c r="S105" s="70">
        <f>Q105*0.6</f>
        <v>12</v>
      </c>
      <c r="T105" s="70">
        <f>Q105*0.35</f>
        <v>7</v>
      </c>
      <c r="U105" s="68"/>
      <c r="V105" s="68"/>
      <c r="W105" s="68"/>
    </row>
    <row r="106" spans="1:23" ht="28.8" x14ac:dyDescent="0.25">
      <c r="A106" s="68">
        <v>105</v>
      </c>
      <c r="B106" s="69" t="s">
        <v>674</v>
      </c>
      <c r="C106" s="68">
        <v>2017</v>
      </c>
      <c r="D106" s="69" t="s">
        <v>673</v>
      </c>
      <c r="E106" s="68" t="s">
        <v>672</v>
      </c>
      <c r="F106" s="68" t="s">
        <v>455</v>
      </c>
      <c r="G106" s="68">
        <v>20</v>
      </c>
      <c r="H106" s="68" t="s">
        <v>671</v>
      </c>
      <c r="I106" s="68">
        <v>1</v>
      </c>
      <c r="J106" s="70">
        <v>0</v>
      </c>
      <c r="K106" s="68" t="s">
        <v>453</v>
      </c>
      <c r="L106" s="68" t="s">
        <v>452</v>
      </c>
      <c r="M106" s="68">
        <v>10</v>
      </c>
      <c r="N106" s="68">
        <v>0</v>
      </c>
      <c r="O106" s="68">
        <v>0</v>
      </c>
      <c r="P106" s="68">
        <v>5</v>
      </c>
      <c r="Q106" s="68">
        <f t="shared" si="5"/>
        <v>35</v>
      </c>
      <c r="R106" s="68">
        <v>4</v>
      </c>
      <c r="S106" s="70">
        <f>Q106*0.6</f>
        <v>21</v>
      </c>
      <c r="T106" s="70">
        <f>Q106*0.35</f>
        <v>12.25</v>
      </c>
      <c r="U106" s="68"/>
      <c r="V106" s="68"/>
      <c r="W106" s="68"/>
    </row>
    <row r="107" spans="1:23" ht="57.6" x14ac:dyDescent="0.25">
      <c r="A107" s="68">
        <v>106</v>
      </c>
      <c r="B107" s="74" t="s">
        <v>670</v>
      </c>
      <c r="C107" s="68">
        <v>2017</v>
      </c>
      <c r="D107" s="69" t="s">
        <v>669</v>
      </c>
      <c r="E107" s="68" t="s">
        <v>668</v>
      </c>
      <c r="F107" s="68" t="s">
        <v>455</v>
      </c>
      <c r="G107" s="68">
        <v>20</v>
      </c>
      <c r="H107" s="68" t="s">
        <v>459</v>
      </c>
      <c r="I107" s="68">
        <v>1</v>
      </c>
      <c r="J107" s="70">
        <v>0</v>
      </c>
      <c r="K107" s="68" t="s">
        <v>453</v>
      </c>
      <c r="L107" s="68" t="s">
        <v>453</v>
      </c>
      <c r="M107" s="68">
        <v>0</v>
      </c>
      <c r="N107" s="68">
        <v>0</v>
      </c>
      <c r="O107" s="68">
        <v>0</v>
      </c>
      <c r="P107" s="68">
        <v>0</v>
      </c>
      <c r="Q107" s="68">
        <f t="shared" si="5"/>
        <v>20</v>
      </c>
      <c r="R107" s="68">
        <v>7</v>
      </c>
      <c r="S107" s="70">
        <f>Q107*0.5</f>
        <v>10</v>
      </c>
      <c r="T107" s="70">
        <f>Q107*0.25</f>
        <v>5</v>
      </c>
      <c r="U107" s="68"/>
      <c r="V107" s="68"/>
      <c r="W107" s="68"/>
    </row>
    <row r="108" spans="1:23" ht="43.2" x14ac:dyDescent="0.25">
      <c r="A108" s="68">
        <v>107</v>
      </c>
      <c r="B108" s="69" t="s">
        <v>667</v>
      </c>
      <c r="C108" s="68">
        <v>2016</v>
      </c>
      <c r="D108" s="69" t="s">
        <v>666</v>
      </c>
      <c r="E108" s="68" t="s">
        <v>665</v>
      </c>
      <c r="F108" s="68" t="s">
        <v>455</v>
      </c>
      <c r="G108" s="68">
        <v>20</v>
      </c>
      <c r="H108" s="68" t="s">
        <v>459</v>
      </c>
      <c r="I108" s="68">
        <v>1</v>
      </c>
      <c r="J108" s="70">
        <v>0</v>
      </c>
      <c r="K108" s="68" t="s">
        <v>453</v>
      </c>
      <c r="L108" s="68" t="s">
        <v>453</v>
      </c>
      <c r="M108" s="68">
        <v>0</v>
      </c>
      <c r="N108" s="68">
        <v>0</v>
      </c>
      <c r="O108" s="68">
        <v>0</v>
      </c>
      <c r="P108" s="68">
        <v>0</v>
      </c>
      <c r="Q108" s="68">
        <f t="shared" si="5"/>
        <v>20</v>
      </c>
      <c r="R108" s="79">
        <v>4</v>
      </c>
      <c r="S108" s="70">
        <f>Q108*0.6</f>
        <v>12</v>
      </c>
      <c r="T108" s="70">
        <f>Q108*0.35</f>
        <v>7</v>
      </c>
      <c r="U108" s="68"/>
      <c r="V108" s="68"/>
      <c r="W108" s="68"/>
    </row>
    <row r="109" spans="1:23" ht="57.6" x14ac:dyDescent="0.25">
      <c r="A109" s="68">
        <v>108</v>
      </c>
      <c r="B109" s="69" t="s">
        <v>664</v>
      </c>
      <c r="C109" s="68">
        <v>2017</v>
      </c>
      <c r="D109" s="69" t="s">
        <v>663</v>
      </c>
      <c r="E109" s="68" t="s">
        <v>662</v>
      </c>
      <c r="F109" s="68" t="s">
        <v>455</v>
      </c>
      <c r="G109" s="68">
        <v>20</v>
      </c>
      <c r="H109" s="68" t="s">
        <v>459</v>
      </c>
      <c r="I109" s="68">
        <v>1</v>
      </c>
      <c r="J109" s="70">
        <v>0</v>
      </c>
      <c r="K109" s="68" t="s">
        <v>453</v>
      </c>
      <c r="L109" s="68" t="s">
        <v>453</v>
      </c>
      <c r="M109" s="68">
        <v>0</v>
      </c>
      <c r="N109" s="68">
        <v>0</v>
      </c>
      <c r="O109" s="68">
        <v>0</v>
      </c>
      <c r="P109" s="68">
        <v>0</v>
      </c>
      <c r="Q109" s="68">
        <f t="shared" si="5"/>
        <v>20</v>
      </c>
      <c r="R109" s="68">
        <v>5</v>
      </c>
      <c r="S109" s="70">
        <f>Q109*0.55</f>
        <v>11</v>
      </c>
      <c r="T109" s="70">
        <f>Q109*0.3</f>
        <v>6</v>
      </c>
      <c r="U109" s="68"/>
      <c r="V109" s="68"/>
      <c r="W109" s="68"/>
    </row>
    <row r="110" spans="1:23" ht="43.2" x14ac:dyDescent="0.25">
      <c r="A110" s="68">
        <v>109</v>
      </c>
      <c r="B110" s="69" t="s">
        <v>661</v>
      </c>
      <c r="C110" s="68">
        <v>2016</v>
      </c>
      <c r="D110" s="69" t="s">
        <v>660</v>
      </c>
      <c r="E110" s="68" t="s">
        <v>594</v>
      </c>
      <c r="F110" s="68" t="s">
        <v>455</v>
      </c>
      <c r="G110" s="68">
        <v>20</v>
      </c>
      <c r="H110" s="68" t="s">
        <v>459</v>
      </c>
      <c r="I110" s="68">
        <v>1</v>
      </c>
      <c r="J110" s="70">
        <v>0</v>
      </c>
      <c r="K110" s="68" t="s">
        <v>453</v>
      </c>
      <c r="L110" s="68" t="s">
        <v>453</v>
      </c>
      <c r="M110" s="68">
        <v>0</v>
      </c>
      <c r="N110" s="68">
        <v>0</v>
      </c>
      <c r="O110" s="68">
        <v>0</v>
      </c>
      <c r="P110" s="68">
        <v>0</v>
      </c>
      <c r="Q110" s="68">
        <f t="shared" si="5"/>
        <v>20</v>
      </c>
      <c r="R110" s="68">
        <v>2</v>
      </c>
      <c r="S110" s="70">
        <f>Q110*0.8</f>
        <v>16</v>
      </c>
      <c r="T110" s="70">
        <f>Q110*0.55</f>
        <v>11</v>
      </c>
      <c r="U110" s="68"/>
      <c r="V110" s="68"/>
      <c r="W110" s="68"/>
    </row>
    <row r="111" spans="1:23" ht="42" x14ac:dyDescent="0.25">
      <c r="A111" s="68">
        <v>110</v>
      </c>
      <c r="B111" s="69" t="s">
        <v>659</v>
      </c>
      <c r="C111" s="68">
        <v>2016</v>
      </c>
      <c r="D111" s="69" t="s">
        <v>658</v>
      </c>
      <c r="E111" s="68" t="s">
        <v>657</v>
      </c>
      <c r="F111" s="68" t="s">
        <v>455</v>
      </c>
      <c r="G111" s="68">
        <v>20</v>
      </c>
      <c r="H111" s="68" t="s">
        <v>459</v>
      </c>
      <c r="I111" s="68">
        <v>1</v>
      </c>
      <c r="J111" s="70">
        <v>0</v>
      </c>
      <c r="K111" s="68" t="s">
        <v>453</v>
      </c>
      <c r="L111" s="68" t="s">
        <v>453</v>
      </c>
      <c r="M111" s="68">
        <v>0</v>
      </c>
      <c r="N111" s="68">
        <v>0</v>
      </c>
      <c r="O111" s="68">
        <v>0</v>
      </c>
      <c r="P111" s="68">
        <v>0</v>
      </c>
      <c r="Q111" s="68">
        <f t="shared" si="5"/>
        <v>20</v>
      </c>
      <c r="R111" s="68">
        <v>5</v>
      </c>
      <c r="S111" s="70">
        <f>Q111*0.55</f>
        <v>11</v>
      </c>
      <c r="T111" s="70">
        <f>Q111*0.3</f>
        <v>6</v>
      </c>
      <c r="U111" s="68"/>
      <c r="V111" s="68"/>
      <c r="W111" s="68"/>
    </row>
    <row r="112" spans="1:23" ht="43.2" x14ac:dyDescent="0.25">
      <c r="A112" s="68">
        <v>111</v>
      </c>
      <c r="B112" s="69" t="s">
        <v>656</v>
      </c>
      <c r="C112" s="68">
        <v>2017</v>
      </c>
      <c r="D112" s="69" t="s">
        <v>655</v>
      </c>
      <c r="E112" s="68" t="s">
        <v>654</v>
      </c>
      <c r="F112" s="68" t="s">
        <v>455</v>
      </c>
      <c r="G112" s="68">
        <v>20</v>
      </c>
      <c r="H112" s="68" t="s">
        <v>459</v>
      </c>
      <c r="I112" s="68">
        <v>1</v>
      </c>
      <c r="J112" s="70">
        <v>0</v>
      </c>
      <c r="K112" s="68" t="s">
        <v>453</v>
      </c>
      <c r="L112" s="68" t="s">
        <v>452</v>
      </c>
      <c r="M112" s="68">
        <v>10</v>
      </c>
      <c r="N112" s="68">
        <v>0</v>
      </c>
      <c r="O112" s="68">
        <v>0</v>
      </c>
      <c r="P112" s="68">
        <v>0</v>
      </c>
      <c r="Q112" s="68">
        <f t="shared" si="5"/>
        <v>30</v>
      </c>
      <c r="R112" s="68">
        <v>4</v>
      </c>
      <c r="S112" s="70">
        <f>Q112*0.6</f>
        <v>18</v>
      </c>
      <c r="T112" s="70">
        <f>Q112*0.35</f>
        <v>10.5</v>
      </c>
      <c r="U112" s="68"/>
      <c r="V112" s="68"/>
      <c r="W112" s="68"/>
    </row>
    <row r="113" spans="1:23" ht="28.8" x14ac:dyDescent="0.25">
      <c r="A113" s="68">
        <v>112</v>
      </c>
      <c r="B113" s="69" t="s">
        <v>653</v>
      </c>
      <c r="C113" s="68">
        <v>2017</v>
      </c>
      <c r="D113" s="69" t="s">
        <v>652</v>
      </c>
      <c r="E113" s="68" t="s">
        <v>606</v>
      </c>
      <c r="F113" s="68" t="s">
        <v>455</v>
      </c>
      <c r="G113" s="68">
        <v>20</v>
      </c>
      <c r="H113" s="68" t="s">
        <v>459</v>
      </c>
      <c r="I113" s="68">
        <v>1</v>
      </c>
      <c r="J113" s="70">
        <v>0</v>
      </c>
      <c r="K113" s="68" t="s">
        <v>453</v>
      </c>
      <c r="L113" s="68" t="s">
        <v>453</v>
      </c>
      <c r="M113" s="68">
        <v>0</v>
      </c>
      <c r="N113" s="68">
        <v>0</v>
      </c>
      <c r="O113" s="68">
        <v>0</v>
      </c>
      <c r="P113" s="68">
        <v>0</v>
      </c>
      <c r="Q113" s="68">
        <f t="shared" si="5"/>
        <v>20</v>
      </c>
      <c r="R113" s="68">
        <v>4</v>
      </c>
      <c r="S113" s="70">
        <f>Q113*0.6</f>
        <v>12</v>
      </c>
      <c r="T113" s="70">
        <f>Q113*0.35</f>
        <v>7</v>
      </c>
      <c r="U113" s="68"/>
      <c r="V113" s="68"/>
      <c r="W113" s="68"/>
    </row>
    <row r="114" spans="1:23" ht="42" x14ac:dyDescent="0.25">
      <c r="A114" s="68">
        <v>113</v>
      </c>
      <c r="B114" s="69" t="s">
        <v>651</v>
      </c>
      <c r="C114" s="68">
        <v>2017</v>
      </c>
      <c r="D114" s="69" t="s">
        <v>650</v>
      </c>
      <c r="E114" s="68" t="s">
        <v>603</v>
      </c>
      <c r="F114" s="68" t="s">
        <v>455</v>
      </c>
      <c r="G114" s="68">
        <v>20</v>
      </c>
      <c r="H114" s="68" t="s">
        <v>459</v>
      </c>
      <c r="I114" s="68">
        <v>1</v>
      </c>
      <c r="J114" s="70">
        <v>0</v>
      </c>
      <c r="K114" s="68" t="s">
        <v>452</v>
      </c>
      <c r="L114" s="68" t="s">
        <v>453</v>
      </c>
      <c r="M114" s="68">
        <v>15</v>
      </c>
      <c r="N114" s="68">
        <v>0</v>
      </c>
      <c r="O114" s="68">
        <v>0</v>
      </c>
      <c r="P114" s="68">
        <v>0</v>
      </c>
      <c r="Q114" s="68">
        <f t="shared" si="5"/>
        <v>35</v>
      </c>
      <c r="R114" s="68">
        <v>6</v>
      </c>
      <c r="S114" s="70">
        <f>Q114*0.5</f>
        <v>17.5</v>
      </c>
      <c r="T114" s="70">
        <f>Q114*0.25</f>
        <v>8.75</v>
      </c>
      <c r="U114" s="68"/>
      <c r="V114" s="68"/>
      <c r="W114" s="68"/>
    </row>
    <row r="115" spans="1:23" ht="54" x14ac:dyDescent="0.25">
      <c r="A115" s="68">
        <v>114</v>
      </c>
      <c r="B115" s="69" t="s">
        <v>649</v>
      </c>
      <c r="C115" s="68">
        <v>2017</v>
      </c>
      <c r="D115" s="69" t="s">
        <v>648</v>
      </c>
      <c r="E115" s="68" t="s">
        <v>647</v>
      </c>
      <c r="F115" s="68" t="s">
        <v>455</v>
      </c>
      <c r="G115" s="68">
        <v>20</v>
      </c>
      <c r="H115" s="68" t="s">
        <v>459</v>
      </c>
      <c r="I115" s="68">
        <v>1</v>
      </c>
      <c r="J115" s="70">
        <v>0</v>
      </c>
      <c r="K115" s="68" t="s">
        <v>453</v>
      </c>
      <c r="L115" s="68" t="s">
        <v>452</v>
      </c>
      <c r="M115" s="68">
        <v>10</v>
      </c>
      <c r="N115" s="68">
        <v>0</v>
      </c>
      <c r="O115" s="68">
        <v>0</v>
      </c>
      <c r="P115" s="68">
        <v>5</v>
      </c>
      <c r="Q115" s="68">
        <f t="shared" si="5"/>
        <v>35</v>
      </c>
      <c r="R115" s="68">
        <v>8</v>
      </c>
      <c r="S115" s="70">
        <f>Q115*0.5</f>
        <v>17.5</v>
      </c>
      <c r="T115" s="70">
        <f>Q115*0.25</f>
        <v>8.75</v>
      </c>
      <c r="U115" s="68"/>
      <c r="V115" s="68"/>
      <c r="W115" s="68"/>
    </row>
    <row r="116" spans="1:23" ht="57.6" x14ac:dyDescent="0.25">
      <c r="A116" s="68">
        <v>115</v>
      </c>
      <c r="B116" s="69" t="s">
        <v>646</v>
      </c>
      <c r="C116" s="68">
        <v>2016</v>
      </c>
      <c r="D116" s="69" t="s">
        <v>645</v>
      </c>
      <c r="E116" s="68" t="s">
        <v>644</v>
      </c>
      <c r="F116" s="68" t="s">
        <v>455</v>
      </c>
      <c r="G116" s="68">
        <v>20</v>
      </c>
      <c r="H116" s="68" t="s">
        <v>459</v>
      </c>
      <c r="I116" s="68">
        <v>1</v>
      </c>
      <c r="J116" s="70">
        <v>0</v>
      </c>
      <c r="K116" s="68" t="s">
        <v>453</v>
      </c>
      <c r="L116" s="68" t="s">
        <v>453</v>
      </c>
      <c r="M116" s="68">
        <v>0</v>
      </c>
      <c r="N116" s="68">
        <v>0</v>
      </c>
      <c r="O116" s="68">
        <v>0</v>
      </c>
      <c r="P116" s="68">
        <v>0</v>
      </c>
      <c r="Q116" s="68">
        <f t="shared" si="5"/>
        <v>20</v>
      </c>
      <c r="R116" s="79">
        <v>7</v>
      </c>
      <c r="S116" s="70">
        <f>Q116*0.5</f>
        <v>10</v>
      </c>
      <c r="T116" s="70">
        <f>Q116*0.25</f>
        <v>5</v>
      </c>
      <c r="U116" s="68"/>
      <c r="V116" s="68"/>
      <c r="W116" s="68"/>
    </row>
    <row r="117" spans="1:23" ht="54" x14ac:dyDescent="0.25">
      <c r="A117" s="68">
        <v>116</v>
      </c>
      <c r="B117" s="69" t="s">
        <v>643</v>
      </c>
      <c r="C117" s="68">
        <v>2017</v>
      </c>
      <c r="D117" s="69" t="s">
        <v>642</v>
      </c>
      <c r="E117" s="68" t="s">
        <v>641</v>
      </c>
      <c r="F117" s="68" t="s">
        <v>455</v>
      </c>
      <c r="G117" s="68">
        <v>20</v>
      </c>
      <c r="H117" s="68" t="s">
        <v>459</v>
      </c>
      <c r="I117" s="68">
        <v>1</v>
      </c>
      <c r="J117" s="70">
        <v>0</v>
      </c>
      <c r="K117" s="68" t="s">
        <v>453</v>
      </c>
      <c r="L117" s="68" t="s">
        <v>453</v>
      </c>
      <c r="M117" s="68">
        <v>0</v>
      </c>
      <c r="N117" s="68">
        <v>0</v>
      </c>
      <c r="O117" s="68">
        <v>0</v>
      </c>
      <c r="P117" s="68">
        <v>0</v>
      </c>
      <c r="Q117" s="68">
        <f t="shared" si="5"/>
        <v>20</v>
      </c>
      <c r="R117" s="68">
        <v>8</v>
      </c>
      <c r="S117" s="70">
        <f>Q117*0.5</f>
        <v>10</v>
      </c>
      <c r="T117" s="70">
        <f>Q117*0.25</f>
        <v>5</v>
      </c>
      <c r="U117" s="68"/>
      <c r="V117" s="68"/>
      <c r="W117" s="68"/>
    </row>
    <row r="118" spans="1:23" ht="43.2" x14ac:dyDescent="0.25">
      <c r="A118" s="68">
        <v>117</v>
      </c>
      <c r="B118" s="69" t="s">
        <v>640</v>
      </c>
      <c r="C118" s="68">
        <v>2017</v>
      </c>
      <c r="D118" s="69" t="s">
        <v>639</v>
      </c>
      <c r="E118" s="68" t="s">
        <v>638</v>
      </c>
      <c r="F118" s="68" t="s">
        <v>455</v>
      </c>
      <c r="G118" s="68">
        <v>20</v>
      </c>
      <c r="H118" s="68" t="s">
        <v>459</v>
      </c>
      <c r="I118" s="68">
        <v>1</v>
      </c>
      <c r="J118" s="70">
        <v>0</v>
      </c>
      <c r="K118" s="68" t="s">
        <v>453</v>
      </c>
      <c r="L118" s="68" t="s">
        <v>453</v>
      </c>
      <c r="M118" s="68">
        <v>0</v>
      </c>
      <c r="N118" s="68">
        <v>0</v>
      </c>
      <c r="O118" s="68">
        <v>0</v>
      </c>
      <c r="P118" s="68">
        <v>0</v>
      </c>
      <c r="Q118" s="68">
        <f t="shared" si="5"/>
        <v>20</v>
      </c>
      <c r="R118" s="68">
        <v>6</v>
      </c>
      <c r="S118" s="70">
        <f>Q118*0.5</f>
        <v>10</v>
      </c>
      <c r="T118" s="70">
        <f>Q118*0.25</f>
        <v>5</v>
      </c>
      <c r="U118" s="68"/>
      <c r="V118" s="68"/>
      <c r="W118" s="68"/>
    </row>
    <row r="119" spans="1:23" ht="28.8" x14ac:dyDescent="0.25">
      <c r="A119" s="68">
        <v>118</v>
      </c>
      <c r="B119" s="69" t="s">
        <v>637</v>
      </c>
      <c r="C119" s="68">
        <v>2017</v>
      </c>
      <c r="D119" s="69" t="s">
        <v>636</v>
      </c>
      <c r="E119" s="68" t="s">
        <v>635</v>
      </c>
      <c r="F119" s="68" t="s">
        <v>455</v>
      </c>
      <c r="G119" s="68">
        <v>20</v>
      </c>
      <c r="H119" s="68" t="s">
        <v>459</v>
      </c>
      <c r="I119" s="68">
        <v>1</v>
      </c>
      <c r="J119" s="70">
        <v>0</v>
      </c>
      <c r="K119" s="68" t="s">
        <v>453</v>
      </c>
      <c r="L119" s="68" t="s">
        <v>453</v>
      </c>
      <c r="M119" s="68">
        <v>0</v>
      </c>
      <c r="N119" s="68">
        <v>0</v>
      </c>
      <c r="O119" s="68">
        <v>0</v>
      </c>
      <c r="P119" s="68">
        <v>0</v>
      </c>
      <c r="Q119" s="68">
        <f t="shared" si="5"/>
        <v>20</v>
      </c>
      <c r="R119" s="68">
        <v>3</v>
      </c>
      <c r="S119" s="70">
        <f>Q119*0.7</f>
        <v>14</v>
      </c>
      <c r="T119" s="70">
        <f>Q119*0.4</f>
        <v>8</v>
      </c>
      <c r="U119" s="68"/>
      <c r="V119" s="68"/>
      <c r="W119" s="68"/>
    </row>
    <row r="120" spans="1:23" ht="43.2" x14ac:dyDescent="0.25">
      <c r="A120" s="68">
        <v>119</v>
      </c>
      <c r="B120" s="69" t="s">
        <v>634</v>
      </c>
      <c r="C120" s="68">
        <v>2017</v>
      </c>
      <c r="D120" s="69" t="s">
        <v>633</v>
      </c>
      <c r="E120" s="68" t="s">
        <v>632</v>
      </c>
      <c r="F120" s="68" t="s">
        <v>455</v>
      </c>
      <c r="G120" s="68">
        <v>20</v>
      </c>
      <c r="H120" s="68" t="s">
        <v>459</v>
      </c>
      <c r="I120" s="68">
        <v>1</v>
      </c>
      <c r="J120" s="70">
        <v>0</v>
      </c>
      <c r="K120" s="68" t="s">
        <v>453</v>
      </c>
      <c r="L120" s="68" t="s">
        <v>453</v>
      </c>
      <c r="M120" s="68">
        <v>0</v>
      </c>
      <c r="N120" s="68">
        <v>0</v>
      </c>
      <c r="O120" s="68">
        <v>0</v>
      </c>
      <c r="P120" s="68">
        <v>0</v>
      </c>
      <c r="Q120" s="68">
        <f t="shared" si="5"/>
        <v>20</v>
      </c>
      <c r="R120" s="68">
        <v>4</v>
      </c>
      <c r="S120" s="70">
        <f>Q120*0.6</f>
        <v>12</v>
      </c>
      <c r="T120" s="70">
        <f>Q120*0.35</f>
        <v>7</v>
      </c>
      <c r="U120" s="68"/>
      <c r="V120" s="68"/>
      <c r="W120" s="68"/>
    </row>
    <row r="121" spans="1:23" ht="43.2" customHeight="1" x14ac:dyDescent="0.25">
      <c r="A121" s="68">
        <v>120</v>
      </c>
      <c r="B121" s="69" t="s">
        <v>631</v>
      </c>
      <c r="C121" s="68">
        <v>2016</v>
      </c>
      <c r="D121" s="69" t="s">
        <v>630</v>
      </c>
      <c r="E121" s="68" t="s">
        <v>573</v>
      </c>
      <c r="F121" s="68" t="s">
        <v>455</v>
      </c>
      <c r="G121" s="68">
        <v>20</v>
      </c>
      <c r="H121" s="68" t="s">
        <v>454</v>
      </c>
      <c r="I121" s="68">
        <v>1</v>
      </c>
      <c r="J121" s="70">
        <v>2.3610000000000002</v>
      </c>
      <c r="K121" s="68" t="s">
        <v>477</v>
      </c>
      <c r="L121" s="68" t="s">
        <v>477</v>
      </c>
      <c r="M121" s="68">
        <v>0</v>
      </c>
      <c r="N121" s="68">
        <v>3.57</v>
      </c>
      <c r="O121" s="68">
        <v>2.57</v>
      </c>
      <c r="P121" s="68">
        <v>0</v>
      </c>
      <c r="Q121" s="68">
        <f t="shared" si="5"/>
        <v>52.783000000000001</v>
      </c>
      <c r="R121" s="68">
        <v>3</v>
      </c>
      <c r="S121" s="70">
        <f>Q121*0.7</f>
        <v>36.948099999999997</v>
      </c>
      <c r="T121" s="70">
        <f>Q121*0.4</f>
        <v>21.113200000000003</v>
      </c>
      <c r="U121" s="68"/>
      <c r="V121" s="68"/>
      <c r="W121" s="68"/>
    </row>
    <row r="122" spans="1:23" ht="43.2" x14ac:dyDescent="0.25">
      <c r="A122" s="68">
        <v>121</v>
      </c>
      <c r="B122" s="69" t="s">
        <v>629</v>
      </c>
      <c r="C122" s="68">
        <v>2017</v>
      </c>
      <c r="D122" s="69" t="s">
        <v>628</v>
      </c>
      <c r="E122" s="68" t="s">
        <v>627</v>
      </c>
      <c r="F122" s="68" t="s">
        <v>455</v>
      </c>
      <c r="G122" s="68">
        <v>20</v>
      </c>
      <c r="H122" s="68" t="s">
        <v>459</v>
      </c>
      <c r="I122" s="68">
        <v>1</v>
      </c>
      <c r="J122" s="70">
        <v>0</v>
      </c>
      <c r="K122" s="68" t="s">
        <v>453</v>
      </c>
      <c r="L122" s="68" t="s">
        <v>453</v>
      </c>
      <c r="M122" s="68">
        <v>0</v>
      </c>
      <c r="N122" s="68">
        <v>0</v>
      </c>
      <c r="O122" s="68">
        <v>0</v>
      </c>
      <c r="P122" s="68">
        <v>0</v>
      </c>
      <c r="Q122" s="68">
        <f t="shared" si="5"/>
        <v>20</v>
      </c>
      <c r="R122" s="68">
        <v>4</v>
      </c>
      <c r="S122" s="70">
        <f>Q122*0.6</f>
        <v>12</v>
      </c>
      <c r="T122" s="70">
        <f>Q122*0.35</f>
        <v>7</v>
      </c>
      <c r="U122" s="68"/>
      <c r="V122" s="68"/>
      <c r="W122" s="68"/>
    </row>
    <row r="123" spans="1:23" ht="28.8" x14ac:dyDescent="0.25">
      <c r="A123" s="68">
        <v>122</v>
      </c>
      <c r="B123" s="69" t="s">
        <v>626</v>
      </c>
      <c r="C123" s="68">
        <v>2017</v>
      </c>
      <c r="D123" s="69" t="s">
        <v>625</v>
      </c>
      <c r="E123" s="68" t="s">
        <v>624</v>
      </c>
      <c r="F123" s="68" t="s">
        <v>455</v>
      </c>
      <c r="G123" s="68">
        <v>20</v>
      </c>
      <c r="H123" s="68" t="s">
        <v>459</v>
      </c>
      <c r="I123" s="68">
        <v>1</v>
      </c>
      <c r="J123" s="70">
        <v>0</v>
      </c>
      <c r="K123" s="68" t="s">
        <v>453</v>
      </c>
      <c r="L123" s="68" t="s">
        <v>453</v>
      </c>
      <c r="M123" s="68">
        <v>0</v>
      </c>
      <c r="N123" s="68">
        <v>0</v>
      </c>
      <c r="O123" s="68">
        <v>0</v>
      </c>
      <c r="P123" s="68">
        <v>0</v>
      </c>
      <c r="Q123" s="68">
        <f t="shared" si="5"/>
        <v>20</v>
      </c>
      <c r="R123" s="68">
        <v>4</v>
      </c>
      <c r="S123" s="70">
        <f>Q123*0.6</f>
        <v>12</v>
      </c>
      <c r="T123" s="70">
        <f>Q123*0.35</f>
        <v>7</v>
      </c>
      <c r="U123" s="68"/>
      <c r="V123" s="68"/>
      <c r="W123" s="68"/>
    </row>
    <row r="124" spans="1:23" ht="28.8" x14ac:dyDescent="0.25">
      <c r="A124" s="68">
        <v>123</v>
      </c>
      <c r="B124" s="73" t="s">
        <v>484</v>
      </c>
      <c r="C124" s="68">
        <v>2017</v>
      </c>
      <c r="D124" s="69" t="s">
        <v>623</v>
      </c>
      <c r="E124" s="76" t="s">
        <v>482</v>
      </c>
      <c r="F124" s="68" t="s">
        <v>455</v>
      </c>
      <c r="G124" s="68">
        <v>20</v>
      </c>
      <c r="H124" s="69" t="s">
        <v>538</v>
      </c>
      <c r="I124" s="68">
        <v>0.25</v>
      </c>
      <c r="J124" s="70">
        <v>0</v>
      </c>
      <c r="K124" s="68" t="s">
        <v>453</v>
      </c>
      <c r="L124" s="68" t="s">
        <v>452</v>
      </c>
      <c r="M124" s="68">
        <v>10</v>
      </c>
      <c r="N124" s="68">
        <v>0</v>
      </c>
      <c r="O124" s="68">
        <v>0</v>
      </c>
      <c r="P124" s="68">
        <v>0</v>
      </c>
      <c r="Q124" s="68">
        <f t="shared" si="5"/>
        <v>7.5</v>
      </c>
      <c r="R124" s="68">
        <v>1</v>
      </c>
      <c r="S124" s="70">
        <f>Q124*0.9</f>
        <v>6.75</v>
      </c>
      <c r="T124" s="70">
        <v>0</v>
      </c>
      <c r="U124" s="68"/>
      <c r="V124" s="68"/>
      <c r="W124" s="68"/>
    </row>
    <row r="125" spans="1:23" ht="82.8" x14ac:dyDescent="0.25">
      <c r="A125" s="68">
        <v>124</v>
      </c>
      <c r="B125" s="69" t="s">
        <v>622</v>
      </c>
      <c r="C125" s="68">
        <v>2016</v>
      </c>
      <c r="D125" s="69" t="s">
        <v>621</v>
      </c>
      <c r="E125" s="68" t="s">
        <v>620</v>
      </c>
      <c r="F125" s="68" t="s">
        <v>455</v>
      </c>
      <c r="G125" s="68">
        <v>20</v>
      </c>
      <c r="H125" s="68" t="s">
        <v>454</v>
      </c>
      <c r="I125" s="68">
        <v>1</v>
      </c>
      <c r="J125" s="70">
        <v>0</v>
      </c>
      <c r="K125" s="68" t="s">
        <v>453</v>
      </c>
      <c r="L125" s="68" t="s">
        <v>453</v>
      </c>
      <c r="M125" s="68">
        <v>0</v>
      </c>
      <c r="N125" s="68">
        <v>0</v>
      </c>
      <c r="O125" s="68">
        <v>0</v>
      </c>
      <c r="P125" s="68">
        <v>5</v>
      </c>
      <c r="Q125" s="68">
        <f t="shared" si="5"/>
        <v>25</v>
      </c>
      <c r="R125" s="68">
        <v>12</v>
      </c>
      <c r="S125" s="70">
        <f>Q125*0.45</f>
        <v>11.25</v>
      </c>
      <c r="T125" s="70">
        <f>(Q125*1.55)/R125</f>
        <v>3.2291666666666665</v>
      </c>
      <c r="U125" s="68"/>
      <c r="V125" s="68"/>
      <c r="W125" s="68"/>
    </row>
    <row r="126" spans="1:23" ht="28.8" x14ac:dyDescent="0.25">
      <c r="A126" s="68">
        <v>125</v>
      </c>
      <c r="B126" s="69" t="s">
        <v>619</v>
      </c>
      <c r="C126" s="68">
        <v>2016</v>
      </c>
      <c r="D126" s="69" t="s">
        <v>618</v>
      </c>
      <c r="E126" s="68" t="s">
        <v>606</v>
      </c>
      <c r="F126" s="68" t="s">
        <v>455</v>
      </c>
      <c r="G126" s="68">
        <v>20</v>
      </c>
      <c r="H126" s="68" t="s">
        <v>459</v>
      </c>
      <c r="I126" s="68">
        <v>1</v>
      </c>
      <c r="J126" s="70">
        <v>0</v>
      </c>
      <c r="K126" s="68" t="s">
        <v>453</v>
      </c>
      <c r="L126" s="68" t="s">
        <v>453</v>
      </c>
      <c r="M126" s="68">
        <v>0</v>
      </c>
      <c r="N126" s="68">
        <v>0</v>
      </c>
      <c r="O126" s="68">
        <v>0</v>
      </c>
      <c r="P126" s="68">
        <v>0</v>
      </c>
      <c r="Q126" s="68">
        <f t="shared" si="5"/>
        <v>20</v>
      </c>
      <c r="R126" s="68">
        <v>4</v>
      </c>
      <c r="S126" s="70">
        <f>Q126*0.6</f>
        <v>12</v>
      </c>
      <c r="T126" s="70">
        <f>Q126*0.35</f>
        <v>7</v>
      </c>
      <c r="U126" s="68"/>
      <c r="V126" s="68"/>
      <c r="W126" s="68"/>
    </row>
    <row r="127" spans="1:23" ht="28.8" x14ac:dyDescent="0.25">
      <c r="A127" s="68">
        <v>126</v>
      </c>
      <c r="B127" s="69" t="s">
        <v>617</v>
      </c>
      <c r="C127" s="68">
        <v>2017</v>
      </c>
      <c r="D127" s="69" t="s">
        <v>616</v>
      </c>
      <c r="E127" s="68" t="s">
        <v>615</v>
      </c>
      <c r="F127" s="68" t="s">
        <v>455</v>
      </c>
      <c r="G127" s="68">
        <v>20</v>
      </c>
      <c r="H127" s="68" t="s">
        <v>459</v>
      </c>
      <c r="I127" s="68">
        <v>1</v>
      </c>
      <c r="J127" s="70">
        <v>0</v>
      </c>
      <c r="K127" s="68" t="s">
        <v>453</v>
      </c>
      <c r="L127" s="68" t="s">
        <v>453</v>
      </c>
      <c r="M127" s="68">
        <v>0</v>
      </c>
      <c r="N127" s="68">
        <v>0</v>
      </c>
      <c r="O127" s="68">
        <v>0</v>
      </c>
      <c r="P127" s="68">
        <v>0</v>
      </c>
      <c r="Q127" s="68">
        <f t="shared" si="5"/>
        <v>20</v>
      </c>
      <c r="R127" s="68">
        <v>2</v>
      </c>
      <c r="S127" s="70">
        <f>Q127*0.8</f>
        <v>16</v>
      </c>
      <c r="T127" s="70">
        <f>Q127*0.55</f>
        <v>11</v>
      </c>
      <c r="U127" s="68"/>
      <c r="V127" s="68"/>
      <c r="W127" s="68"/>
    </row>
    <row r="128" spans="1:23" ht="28.8" x14ac:dyDescent="0.25">
      <c r="A128" s="68">
        <v>127</v>
      </c>
      <c r="B128" s="69" t="s">
        <v>614</v>
      </c>
      <c r="C128" s="68">
        <v>2017</v>
      </c>
      <c r="D128" s="69" t="s">
        <v>613</v>
      </c>
      <c r="E128" s="68" t="s">
        <v>612</v>
      </c>
      <c r="F128" s="68" t="s">
        <v>455</v>
      </c>
      <c r="G128" s="68">
        <v>20</v>
      </c>
      <c r="H128" s="68" t="s">
        <v>459</v>
      </c>
      <c r="I128" s="68">
        <v>1</v>
      </c>
      <c r="J128" s="70">
        <v>0</v>
      </c>
      <c r="K128" s="68" t="s">
        <v>453</v>
      </c>
      <c r="L128" s="68" t="s">
        <v>453</v>
      </c>
      <c r="M128" s="68">
        <v>0</v>
      </c>
      <c r="N128" s="68">
        <v>0</v>
      </c>
      <c r="O128" s="68">
        <v>0</v>
      </c>
      <c r="P128" s="68">
        <v>0</v>
      </c>
      <c r="Q128" s="68">
        <f t="shared" si="5"/>
        <v>20</v>
      </c>
      <c r="R128" s="68">
        <v>4</v>
      </c>
      <c r="S128" s="70">
        <f>Q128*0.6</f>
        <v>12</v>
      </c>
      <c r="T128" s="70">
        <f>Q128*0.35</f>
        <v>7</v>
      </c>
      <c r="U128" s="68"/>
      <c r="V128" s="68"/>
      <c r="W128" s="68"/>
    </row>
    <row r="129" spans="1:23" ht="28.8" x14ac:dyDescent="0.25">
      <c r="A129" s="68">
        <v>128</v>
      </c>
      <c r="B129" s="69" t="s">
        <v>611</v>
      </c>
      <c r="C129" s="68">
        <v>2017</v>
      </c>
      <c r="D129" s="69" t="s">
        <v>610</v>
      </c>
      <c r="E129" s="68" t="s">
        <v>609</v>
      </c>
      <c r="F129" s="68" t="s">
        <v>455</v>
      </c>
      <c r="G129" s="68">
        <v>20</v>
      </c>
      <c r="H129" s="68" t="s">
        <v>459</v>
      </c>
      <c r="I129" s="68">
        <v>1</v>
      </c>
      <c r="J129" s="70">
        <v>0</v>
      </c>
      <c r="K129" s="68" t="s">
        <v>453</v>
      </c>
      <c r="L129" s="68" t="s">
        <v>453</v>
      </c>
      <c r="M129" s="68">
        <v>0</v>
      </c>
      <c r="N129" s="68">
        <v>0</v>
      </c>
      <c r="O129" s="68">
        <v>0</v>
      </c>
      <c r="P129" s="68">
        <v>0</v>
      </c>
      <c r="Q129" s="68">
        <f t="shared" si="5"/>
        <v>20</v>
      </c>
      <c r="R129" s="68">
        <v>4</v>
      </c>
      <c r="S129" s="70">
        <f>Q129*0.6</f>
        <v>12</v>
      </c>
      <c r="T129" s="70">
        <f>Q129*0.35</f>
        <v>7</v>
      </c>
      <c r="U129" s="68"/>
      <c r="V129" s="68"/>
      <c r="W129" s="68"/>
    </row>
    <row r="130" spans="1:23" ht="43.2" x14ac:dyDescent="0.25">
      <c r="A130" s="68">
        <v>129</v>
      </c>
      <c r="B130" s="69" t="s">
        <v>608</v>
      </c>
      <c r="C130" s="68">
        <v>2017</v>
      </c>
      <c r="D130" s="69" t="s">
        <v>607</v>
      </c>
      <c r="E130" s="68" t="s">
        <v>606</v>
      </c>
      <c r="F130" s="68" t="s">
        <v>455</v>
      </c>
      <c r="G130" s="68">
        <v>20</v>
      </c>
      <c r="H130" s="68" t="s">
        <v>459</v>
      </c>
      <c r="I130" s="68">
        <v>1</v>
      </c>
      <c r="J130" s="70">
        <v>0</v>
      </c>
      <c r="K130" s="68" t="s">
        <v>477</v>
      </c>
      <c r="L130" s="68" t="s">
        <v>477</v>
      </c>
      <c r="M130" s="68">
        <v>0</v>
      </c>
      <c r="N130" s="68">
        <v>0</v>
      </c>
      <c r="O130" s="68">
        <v>0</v>
      </c>
      <c r="P130" s="68">
        <v>0</v>
      </c>
      <c r="Q130" s="68">
        <f t="shared" ref="Q130:Q161" si="6">(G130+(J130*3)+M130+(O130*10)+P130)*I130</f>
        <v>20</v>
      </c>
      <c r="R130" s="68">
        <v>3</v>
      </c>
      <c r="S130" s="70">
        <f>Q130*0.7</f>
        <v>14</v>
      </c>
      <c r="T130" s="70">
        <f>Q130*0.4</f>
        <v>8</v>
      </c>
      <c r="U130" s="68"/>
      <c r="V130" s="68"/>
      <c r="W130" s="68"/>
    </row>
    <row r="131" spans="1:23" ht="69.599999999999994" x14ac:dyDescent="0.25">
      <c r="A131" s="68">
        <v>130</v>
      </c>
      <c r="B131" s="69" t="s">
        <v>605</v>
      </c>
      <c r="C131" s="68">
        <v>2017</v>
      </c>
      <c r="D131" s="69" t="s">
        <v>604</v>
      </c>
      <c r="E131" s="68" t="s">
        <v>603</v>
      </c>
      <c r="F131" s="68" t="s">
        <v>455</v>
      </c>
      <c r="G131" s="68">
        <v>20</v>
      </c>
      <c r="H131" s="68" t="s">
        <v>459</v>
      </c>
      <c r="I131" s="68">
        <v>1</v>
      </c>
      <c r="J131" s="70">
        <v>0</v>
      </c>
      <c r="K131" s="68" t="s">
        <v>452</v>
      </c>
      <c r="L131" s="68" t="s">
        <v>453</v>
      </c>
      <c r="M131" s="68">
        <v>15</v>
      </c>
      <c r="N131" s="68">
        <v>0</v>
      </c>
      <c r="O131" s="68">
        <v>0</v>
      </c>
      <c r="P131" s="68">
        <v>0</v>
      </c>
      <c r="Q131" s="68">
        <f t="shared" si="6"/>
        <v>35</v>
      </c>
      <c r="R131" s="68">
        <v>10</v>
      </c>
      <c r="S131" s="70">
        <f>Q131*0.45</f>
        <v>15.75</v>
      </c>
      <c r="T131" s="70">
        <f>(Q131*1.55)/R131</f>
        <v>5.4249999999999998</v>
      </c>
      <c r="U131" s="68"/>
      <c r="V131" s="68"/>
      <c r="W131" s="68"/>
    </row>
    <row r="132" spans="1:23" ht="43.2" x14ac:dyDescent="0.25">
      <c r="A132" s="68">
        <v>131</v>
      </c>
      <c r="B132" s="69" t="s">
        <v>602</v>
      </c>
      <c r="C132" s="68">
        <v>2017</v>
      </c>
      <c r="D132" s="69" t="s">
        <v>601</v>
      </c>
      <c r="E132" s="68" t="s">
        <v>600</v>
      </c>
      <c r="F132" s="68" t="s">
        <v>455</v>
      </c>
      <c r="G132" s="68">
        <v>20</v>
      </c>
      <c r="H132" s="68" t="s">
        <v>459</v>
      </c>
      <c r="I132" s="68">
        <v>1</v>
      </c>
      <c r="J132" s="70">
        <v>0</v>
      </c>
      <c r="K132" s="68" t="s">
        <v>453</v>
      </c>
      <c r="L132" s="68" t="s">
        <v>452</v>
      </c>
      <c r="M132" s="68">
        <v>10</v>
      </c>
      <c r="N132" s="68">
        <v>0</v>
      </c>
      <c r="O132" s="68">
        <v>0</v>
      </c>
      <c r="P132" s="68">
        <v>0</v>
      </c>
      <c r="Q132" s="68">
        <f t="shared" si="6"/>
        <v>30</v>
      </c>
      <c r="R132" s="68">
        <v>7</v>
      </c>
      <c r="S132" s="70">
        <f>Q132*0.5</f>
        <v>15</v>
      </c>
      <c r="T132" s="70">
        <f>Q132*0.25</f>
        <v>7.5</v>
      </c>
      <c r="U132" s="68"/>
      <c r="V132" s="68"/>
      <c r="W132" s="68"/>
    </row>
    <row r="133" spans="1:23" ht="82.8" x14ac:dyDescent="0.25">
      <c r="A133" s="68">
        <v>132</v>
      </c>
      <c r="B133" s="69" t="s">
        <v>599</v>
      </c>
      <c r="C133" s="68">
        <v>2017</v>
      </c>
      <c r="D133" s="69" t="s">
        <v>598</v>
      </c>
      <c r="E133" s="68" t="s">
        <v>597</v>
      </c>
      <c r="F133" s="68" t="s">
        <v>455</v>
      </c>
      <c r="G133" s="68">
        <v>20</v>
      </c>
      <c r="H133" s="68" t="s">
        <v>459</v>
      </c>
      <c r="I133" s="68">
        <v>1</v>
      </c>
      <c r="J133" s="70">
        <v>0</v>
      </c>
      <c r="K133" s="68" t="s">
        <v>453</v>
      </c>
      <c r="L133" s="68" t="s">
        <v>453</v>
      </c>
      <c r="M133" s="68">
        <v>0</v>
      </c>
      <c r="N133" s="68">
        <v>0</v>
      </c>
      <c r="O133" s="68">
        <v>0</v>
      </c>
      <c r="P133" s="68">
        <v>0</v>
      </c>
      <c r="Q133" s="68">
        <f t="shared" si="6"/>
        <v>20</v>
      </c>
      <c r="R133" s="68">
        <v>10</v>
      </c>
      <c r="S133" s="70">
        <f>Q133*0.45</f>
        <v>9</v>
      </c>
      <c r="T133" s="70">
        <f>(Q133*1.55)/R133</f>
        <v>3.1</v>
      </c>
      <c r="U133" s="68"/>
      <c r="V133" s="68"/>
      <c r="W133" s="68"/>
    </row>
    <row r="134" spans="1:23" ht="43.2" x14ac:dyDescent="0.25">
      <c r="A134" s="68">
        <v>133</v>
      </c>
      <c r="B134" s="69" t="s">
        <v>596</v>
      </c>
      <c r="C134" s="68">
        <v>2016</v>
      </c>
      <c r="D134" s="69" t="s">
        <v>595</v>
      </c>
      <c r="E134" s="68" t="s">
        <v>594</v>
      </c>
      <c r="F134" s="68" t="s">
        <v>455</v>
      </c>
      <c r="G134" s="68">
        <v>20</v>
      </c>
      <c r="H134" s="68" t="s">
        <v>459</v>
      </c>
      <c r="I134" s="68">
        <v>1</v>
      </c>
      <c r="J134" s="70">
        <v>0</v>
      </c>
      <c r="K134" s="68" t="s">
        <v>453</v>
      </c>
      <c r="L134" s="68" t="s">
        <v>453</v>
      </c>
      <c r="M134" s="68">
        <v>0</v>
      </c>
      <c r="N134" s="68">
        <v>0</v>
      </c>
      <c r="O134" s="68">
        <v>0</v>
      </c>
      <c r="P134" s="68">
        <v>0</v>
      </c>
      <c r="Q134" s="68">
        <f t="shared" si="6"/>
        <v>20</v>
      </c>
      <c r="R134" s="68">
        <v>3</v>
      </c>
      <c r="S134" s="70">
        <f>Q134*0.7</f>
        <v>14</v>
      </c>
      <c r="T134" s="70">
        <f>Q134*0.4</f>
        <v>8</v>
      </c>
      <c r="U134" s="68"/>
      <c r="V134" s="68"/>
      <c r="W134" s="68"/>
    </row>
    <row r="135" spans="1:23" ht="40.799999999999997" x14ac:dyDescent="0.25">
      <c r="A135" s="68">
        <v>134</v>
      </c>
      <c r="B135" s="69" t="s">
        <v>593</v>
      </c>
      <c r="C135" s="68">
        <v>2017</v>
      </c>
      <c r="D135" s="69" t="s">
        <v>592</v>
      </c>
      <c r="E135" s="68" t="s">
        <v>591</v>
      </c>
      <c r="F135" s="68" t="s">
        <v>455</v>
      </c>
      <c r="G135" s="68">
        <v>20</v>
      </c>
      <c r="H135" s="68" t="s">
        <v>459</v>
      </c>
      <c r="I135" s="68">
        <v>1</v>
      </c>
      <c r="J135" s="70">
        <v>0</v>
      </c>
      <c r="K135" s="68" t="s">
        <v>453</v>
      </c>
      <c r="L135" s="68" t="s">
        <v>453</v>
      </c>
      <c r="M135" s="68">
        <v>0</v>
      </c>
      <c r="N135" s="68">
        <v>0</v>
      </c>
      <c r="O135" s="68">
        <v>0</v>
      </c>
      <c r="P135" s="68">
        <v>0</v>
      </c>
      <c r="Q135" s="68">
        <f t="shared" si="6"/>
        <v>20</v>
      </c>
      <c r="R135" s="68">
        <v>5</v>
      </c>
      <c r="S135" s="70">
        <f>Q135*0.55</f>
        <v>11</v>
      </c>
      <c r="T135" s="70">
        <f>Q135*0.3</f>
        <v>6</v>
      </c>
      <c r="U135" s="68"/>
      <c r="V135" s="68"/>
      <c r="W135" s="68"/>
    </row>
    <row r="136" spans="1:23" ht="67.2" x14ac:dyDescent="0.25">
      <c r="A136" s="68">
        <v>135</v>
      </c>
      <c r="B136" s="69" t="s">
        <v>590</v>
      </c>
      <c r="C136" s="68">
        <v>2016</v>
      </c>
      <c r="D136" s="69" t="s">
        <v>589</v>
      </c>
      <c r="E136" s="68" t="s">
        <v>588</v>
      </c>
      <c r="F136" s="68" t="s">
        <v>455</v>
      </c>
      <c r="G136" s="68">
        <v>20</v>
      </c>
      <c r="H136" s="68" t="s">
        <v>459</v>
      </c>
      <c r="I136" s="68">
        <v>1</v>
      </c>
      <c r="J136" s="70">
        <v>0</v>
      </c>
      <c r="K136" s="68" t="s">
        <v>453</v>
      </c>
      <c r="L136" s="68" t="s">
        <v>452</v>
      </c>
      <c r="M136" s="68">
        <v>10</v>
      </c>
      <c r="N136" s="68">
        <v>0</v>
      </c>
      <c r="O136" s="68">
        <v>0</v>
      </c>
      <c r="P136" s="68">
        <v>0</v>
      </c>
      <c r="Q136" s="68">
        <f t="shared" si="6"/>
        <v>30</v>
      </c>
      <c r="R136" s="68">
        <v>10</v>
      </c>
      <c r="S136" s="70">
        <f>Q136*0.45</f>
        <v>13.5</v>
      </c>
      <c r="T136" s="70">
        <f>(Q136*1.55)/R136</f>
        <v>4.6500000000000004</v>
      </c>
      <c r="U136" s="68"/>
      <c r="V136" s="68"/>
      <c r="W136" s="68"/>
    </row>
    <row r="137" spans="1:23" ht="43.2" x14ac:dyDescent="0.25">
      <c r="A137" s="68">
        <v>136</v>
      </c>
      <c r="B137" s="69" t="s">
        <v>587</v>
      </c>
      <c r="C137" s="68">
        <v>2017</v>
      </c>
      <c r="D137" s="69" t="s">
        <v>586</v>
      </c>
      <c r="E137" s="68" t="s">
        <v>585</v>
      </c>
      <c r="F137" s="68" t="s">
        <v>455</v>
      </c>
      <c r="G137" s="68">
        <v>20</v>
      </c>
      <c r="H137" s="68" t="s">
        <v>459</v>
      </c>
      <c r="I137" s="68">
        <v>1</v>
      </c>
      <c r="J137" s="70">
        <v>0</v>
      </c>
      <c r="K137" s="68" t="s">
        <v>453</v>
      </c>
      <c r="L137" s="68" t="s">
        <v>453</v>
      </c>
      <c r="M137" s="68">
        <v>0</v>
      </c>
      <c r="N137" s="68">
        <v>0</v>
      </c>
      <c r="O137" s="68">
        <v>0</v>
      </c>
      <c r="P137" s="68">
        <v>0</v>
      </c>
      <c r="Q137" s="68">
        <f t="shared" si="6"/>
        <v>20</v>
      </c>
      <c r="R137" s="68">
        <v>4</v>
      </c>
      <c r="S137" s="70">
        <f>Q137*0.6</f>
        <v>12</v>
      </c>
      <c r="T137" s="70">
        <f>Q137*0.35</f>
        <v>7</v>
      </c>
      <c r="U137" s="68"/>
      <c r="V137" s="68"/>
      <c r="W137" s="68"/>
    </row>
    <row r="138" spans="1:23" ht="43.2" x14ac:dyDescent="0.25">
      <c r="A138" s="68">
        <v>137</v>
      </c>
      <c r="B138" s="69" t="s">
        <v>584</v>
      </c>
      <c r="C138" s="68">
        <v>2017</v>
      </c>
      <c r="D138" s="69" t="s">
        <v>583</v>
      </c>
      <c r="E138" s="68" t="s">
        <v>582</v>
      </c>
      <c r="F138" s="68" t="s">
        <v>455</v>
      </c>
      <c r="G138" s="68">
        <v>20</v>
      </c>
      <c r="H138" s="68" t="s">
        <v>459</v>
      </c>
      <c r="I138" s="68">
        <v>1</v>
      </c>
      <c r="J138" s="70">
        <v>0</v>
      </c>
      <c r="K138" s="68" t="s">
        <v>453</v>
      </c>
      <c r="L138" s="68" t="s">
        <v>453</v>
      </c>
      <c r="M138" s="68">
        <v>0</v>
      </c>
      <c r="N138" s="68">
        <v>0</v>
      </c>
      <c r="O138" s="68">
        <v>0</v>
      </c>
      <c r="P138" s="68">
        <v>0</v>
      </c>
      <c r="Q138" s="68">
        <f t="shared" si="6"/>
        <v>20</v>
      </c>
      <c r="R138" s="68">
        <v>2</v>
      </c>
      <c r="S138" s="70">
        <f>Q138*0.8</f>
        <v>16</v>
      </c>
      <c r="T138" s="70">
        <f>Q138*0.55</f>
        <v>11</v>
      </c>
      <c r="U138" s="68"/>
      <c r="V138" s="68"/>
      <c r="W138" s="68"/>
    </row>
    <row r="139" spans="1:23" ht="55.2" x14ac:dyDescent="0.25">
      <c r="A139" s="68">
        <v>138</v>
      </c>
      <c r="B139" s="69" t="s">
        <v>581</v>
      </c>
      <c r="C139" s="68">
        <v>2016</v>
      </c>
      <c r="D139" s="69" t="s">
        <v>580</v>
      </c>
      <c r="E139" s="68" t="s">
        <v>579</v>
      </c>
      <c r="F139" s="68" t="s">
        <v>455</v>
      </c>
      <c r="G139" s="68">
        <v>20</v>
      </c>
      <c r="H139" s="68" t="s">
        <v>459</v>
      </c>
      <c r="I139" s="68">
        <v>1</v>
      </c>
      <c r="J139" s="70">
        <v>0</v>
      </c>
      <c r="K139" s="68" t="s">
        <v>453</v>
      </c>
      <c r="L139" s="68" t="s">
        <v>453</v>
      </c>
      <c r="M139" s="68">
        <v>0</v>
      </c>
      <c r="N139" s="68">
        <v>0</v>
      </c>
      <c r="O139" s="68">
        <v>0</v>
      </c>
      <c r="P139" s="68">
        <v>0</v>
      </c>
      <c r="Q139" s="68">
        <f t="shared" si="6"/>
        <v>20</v>
      </c>
      <c r="R139" s="68">
        <v>6</v>
      </c>
      <c r="S139" s="70">
        <f>Q139*0.5</f>
        <v>10</v>
      </c>
      <c r="T139" s="70">
        <f>Q139*0.25</f>
        <v>5</v>
      </c>
      <c r="U139" s="68"/>
      <c r="V139" s="68"/>
      <c r="W139" s="68"/>
    </row>
    <row r="140" spans="1:23" ht="43.2" x14ac:dyDescent="0.25">
      <c r="A140" s="68">
        <v>139</v>
      </c>
      <c r="B140" s="69" t="s">
        <v>578</v>
      </c>
      <c r="C140" s="68">
        <v>2017</v>
      </c>
      <c r="D140" s="69" t="s">
        <v>577</v>
      </c>
      <c r="E140" s="68" t="s">
        <v>576</v>
      </c>
      <c r="F140" s="68" t="s">
        <v>460</v>
      </c>
      <c r="G140" s="68">
        <v>15</v>
      </c>
      <c r="H140" s="68" t="s">
        <v>459</v>
      </c>
      <c r="I140" s="68">
        <v>1</v>
      </c>
      <c r="J140" s="70">
        <v>0</v>
      </c>
      <c r="K140" s="68" t="s">
        <v>453</v>
      </c>
      <c r="L140" s="68" t="s">
        <v>453</v>
      </c>
      <c r="M140" s="68">
        <v>0</v>
      </c>
      <c r="N140" s="68">
        <v>0</v>
      </c>
      <c r="O140" s="68">
        <v>0</v>
      </c>
      <c r="P140" s="68">
        <v>0</v>
      </c>
      <c r="Q140" s="68">
        <f t="shared" si="6"/>
        <v>15</v>
      </c>
      <c r="R140" s="68">
        <v>4</v>
      </c>
      <c r="S140" s="70">
        <f>Q140*0.6</f>
        <v>9</v>
      </c>
      <c r="T140" s="70">
        <f>Q140*0.35</f>
        <v>5.25</v>
      </c>
      <c r="U140" s="68"/>
      <c r="V140" s="68"/>
      <c r="W140" s="68"/>
    </row>
    <row r="141" spans="1:23" ht="55.2" x14ac:dyDescent="0.25">
      <c r="A141" s="68">
        <v>140</v>
      </c>
      <c r="B141" s="74" t="s">
        <v>575</v>
      </c>
      <c r="C141" s="68">
        <v>2016</v>
      </c>
      <c r="D141" s="69" t="s">
        <v>574</v>
      </c>
      <c r="E141" s="68" t="s">
        <v>573</v>
      </c>
      <c r="F141" s="68" t="s">
        <v>460</v>
      </c>
      <c r="G141" s="68">
        <v>15</v>
      </c>
      <c r="H141" s="68" t="s">
        <v>459</v>
      </c>
      <c r="I141" s="68">
        <v>1</v>
      </c>
      <c r="J141" s="70">
        <v>2.3610000000000002</v>
      </c>
      <c r="K141" s="68" t="s">
        <v>453</v>
      </c>
      <c r="L141" s="68" t="s">
        <v>453</v>
      </c>
      <c r="M141" s="68">
        <v>0</v>
      </c>
      <c r="N141" s="68">
        <v>0</v>
      </c>
      <c r="O141" s="68">
        <v>0</v>
      </c>
      <c r="P141" s="68">
        <v>0</v>
      </c>
      <c r="Q141" s="68">
        <f t="shared" si="6"/>
        <v>22.082999999999998</v>
      </c>
      <c r="R141" s="68">
        <v>8</v>
      </c>
      <c r="S141" s="70">
        <f>Q141*0.5</f>
        <v>11.041499999999999</v>
      </c>
      <c r="T141" s="70">
        <f>Q141*0.25</f>
        <v>5.5207499999999996</v>
      </c>
      <c r="U141" s="68"/>
      <c r="V141" s="68"/>
      <c r="W141" s="68"/>
    </row>
    <row r="142" spans="1:23" ht="42" x14ac:dyDescent="0.25">
      <c r="A142" s="68">
        <v>141</v>
      </c>
      <c r="B142" s="69" t="s">
        <v>572</v>
      </c>
      <c r="C142" s="68">
        <v>2016</v>
      </c>
      <c r="D142" s="69" t="s">
        <v>571</v>
      </c>
      <c r="E142" s="68" t="s">
        <v>539</v>
      </c>
      <c r="F142" s="68" t="s">
        <v>460</v>
      </c>
      <c r="G142" s="68">
        <v>15</v>
      </c>
      <c r="H142" s="68" t="s">
        <v>459</v>
      </c>
      <c r="I142" s="68">
        <v>1</v>
      </c>
      <c r="J142" s="70">
        <v>0</v>
      </c>
      <c r="K142" s="68" t="s">
        <v>453</v>
      </c>
      <c r="L142" s="68" t="s">
        <v>453</v>
      </c>
      <c r="M142" s="68">
        <v>0</v>
      </c>
      <c r="N142" s="68">
        <v>0</v>
      </c>
      <c r="O142" s="68">
        <v>0</v>
      </c>
      <c r="P142" s="68">
        <v>0</v>
      </c>
      <c r="Q142" s="68">
        <f t="shared" si="6"/>
        <v>15</v>
      </c>
      <c r="R142" s="68">
        <v>5</v>
      </c>
      <c r="S142" s="70">
        <f>Q142*0.55</f>
        <v>8.25</v>
      </c>
      <c r="T142" s="70">
        <f>Q142*0.3</f>
        <v>4.5</v>
      </c>
      <c r="U142" s="68"/>
      <c r="V142" s="68"/>
      <c r="W142" s="68"/>
    </row>
    <row r="143" spans="1:23" ht="55.2" x14ac:dyDescent="0.25">
      <c r="A143" s="68">
        <v>142</v>
      </c>
      <c r="B143" s="69" t="s">
        <v>570</v>
      </c>
      <c r="C143" s="68">
        <v>2017</v>
      </c>
      <c r="D143" s="69" t="s">
        <v>569</v>
      </c>
      <c r="E143" s="68" t="s">
        <v>551</v>
      </c>
      <c r="F143" s="68" t="s">
        <v>460</v>
      </c>
      <c r="G143" s="68">
        <v>15</v>
      </c>
      <c r="H143" s="68" t="s">
        <v>459</v>
      </c>
      <c r="I143" s="68">
        <v>1</v>
      </c>
      <c r="J143" s="70">
        <v>0</v>
      </c>
      <c r="K143" s="68" t="s">
        <v>453</v>
      </c>
      <c r="L143" s="68" t="s">
        <v>452</v>
      </c>
      <c r="M143" s="68">
        <v>10</v>
      </c>
      <c r="N143" s="68">
        <v>0</v>
      </c>
      <c r="O143" s="68">
        <v>0</v>
      </c>
      <c r="P143" s="68">
        <v>0</v>
      </c>
      <c r="Q143" s="68">
        <f t="shared" si="6"/>
        <v>25</v>
      </c>
      <c r="R143" s="68">
        <v>7</v>
      </c>
      <c r="S143" s="70">
        <f>Q143*0.5</f>
        <v>12.5</v>
      </c>
      <c r="T143" s="70">
        <f>Q143*0.25</f>
        <v>6.25</v>
      </c>
      <c r="U143" s="68"/>
      <c r="V143" s="68"/>
      <c r="W143" s="68"/>
    </row>
    <row r="144" spans="1:23" ht="43.2" x14ac:dyDescent="0.25">
      <c r="A144" s="68">
        <v>143</v>
      </c>
      <c r="B144" s="74" t="s">
        <v>568</v>
      </c>
      <c r="C144" s="68">
        <v>2016</v>
      </c>
      <c r="D144" s="69" t="s">
        <v>567</v>
      </c>
      <c r="E144" s="68" t="s">
        <v>566</v>
      </c>
      <c r="F144" s="68" t="s">
        <v>460</v>
      </c>
      <c r="G144" s="68">
        <v>15</v>
      </c>
      <c r="H144" s="68" t="s">
        <v>454</v>
      </c>
      <c r="I144" s="68">
        <v>1</v>
      </c>
      <c r="J144" s="70">
        <v>2.3610000000000002</v>
      </c>
      <c r="K144" s="68" t="s">
        <v>453</v>
      </c>
      <c r="L144" s="68" t="s">
        <v>453</v>
      </c>
      <c r="M144" s="68">
        <v>0</v>
      </c>
      <c r="N144" s="78">
        <v>0.28000000000000003</v>
      </c>
      <c r="O144" s="68">
        <v>0</v>
      </c>
      <c r="P144" s="68">
        <v>0</v>
      </c>
      <c r="Q144" s="68">
        <f t="shared" si="6"/>
        <v>22.082999999999998</v>
      </c>
      <c r="R144" s="68">
        <v>5</v>
      </c>
      <c r="S144" s="70">
        <f>Q144*0.55</f>
        <v>12.14565</v>
      </c>
      <c r="T144" s="70">
        <f>Q144*0.3</f>
        <v>6.6248999999999993</v>
      </c>
      <c r="U144" s="68"/>
      <c r="V144" s="68"/>
      <c r="W144" s="68"/>
    </row>
    <row r="145" spans="1:23" ht="43.2" x14ac:dyDescent="0.25">
      <c r="A145" s="68">
        <v>144</v>
      </c>
      <c r="B145" s="69" t="s">
        <v>565</v>
      </c>
      <c r="C145" s="68">
        <v>2017</v>
      </c>
      <c r="D145" s="69" t="s">
        <v>564</v>
      </c>
      <c r="E145" s="76" t="s">
        <v>563</v>
      </c>
      <c r="F145" s="68" t="s">
        <v>460</v>
      </c>
      <c r="G145" s="68">
        <v>15</v>
      </c>
      <c r="H145" s="77" t="s">
        <v>459</v>
      </c>
      <c r="I145" s="68">
        <v>1</v>
      </c>
      <c r="J145" s="70">
        <v>0</v>
      </c>
      <c r="K145" s="68" t="s">
        <v>453</v>
      </c>
      <c r="L145" s="68" t="s">
        <v>453</v>
      </c>
      <c r="M145" s="68">
        <v>0</v>
      </c>
      <c r="N145" s="68">
        <v>0</v>
      </c>
      <c r="O145" s="68">
        <v>0</v>
      </c>
      <c r="P145" s="68">
        <v>0</v>
      </c>
      <c r="Q145" s="68">
        <f t="shared" si="6"/>
        <v>15</v>
      </c>
      <c r="R145" s="68">
        <v>5</v>
      </c>
      <c r="S145" s="70">
        <f>Q145*0.55</f>
        <v>8.25</v>
      </c>
      <c r="T145" s="70">
        <f>Q145*0.3</f>
        <v>4.5</v>
      </c>
      <c r="U145" s="68"/>
      <c r="V145" s="68"/>
      <c r="W145" s="68"/>
    </row>
    <row r="146" spans="1:23" ht="54" x14ac:dyDescent="0.25">
      <c r="A146" s="68">
        <v>145</v>
      </c>
      <c r="B146" s="69" t="s">
        <v>562</v>
      </c>
      <c r="C146" s="68">
        <v>2017</v>
      </c>
      <c r="D146" s="69" t="s">
        <v>561</v>
      </c>
      <c r="E146" s="68" t="s">
        <v>551</v>
      </c>
      <c r="F146" s="68" t="s">
        <v>460</v>
      </c>
      <c r="G146" s="68">
        <v>15</v>
      </c>
      <c r="H146" s="68" t="s">
        <v>459</v>
      </c>
      <c r="I146" s="68">
        <v>1</v>
      </c>
      <c r="J146" s="70">
        <v>0</v>
      </c>
      <c r="K146" s="68" t="s">
        <v>453</v>
      </c>
      <c r="L146" s="68" t="s">
        <v>452</v>
      </c>
      <c r="M146" s="68">
        <v>10</v>
      </c>
      <c r="N146" s="68">
        <v>0</v>
      </c>
      <c r="O146" s="68">
        <v>0</v>
      </c>
      <c r="P146" s="68">
        <v>0</v>
      </c>
      <c r="Q146" s="68">
        <f t="shared" si="6"/>
        <v>25</v>
      </c>
      <c r="R146" s="68">
        <v>7</v>
      </c>
      <c r="S146" s="70">
        <f>Q146*0.5</f>
        <v>12.5</v>
      </c>
      <c r="T146" s="70">
        <f>Q146*0.25</f>
        <v>6.25</v>
      </c>
      <c r="U146" s="68"/>
      <c r="V146" s="68"/>
      <c r="W146" s="68"/>
    </row>
    <row r="147" spans="1:23" ht="42" x14ac:dyDescent="0.25">
      <c r="A147" s="68">
        <v>146</v>
      </c>
      <c r="B147" s="69" t="s">
        <v>560</v>
      </c>
      <c r="C147" s="68">
        <v>2017</v>
      </c>
      <c r="D147" s="69" t="s">
        <v>559</v>
      </c>
      <c r="E147" s="68" t="s">
        <v>551</v>
      </c>
      <c r="F147" s="68" t="s">
        <v>460</v>
      </c>
      <c r="G147" s="68">
        <v>15</v>
      </c>
      <c r="H147" s="68" t="s">
        <v>459</v>
      </c>
      <c r="I147" s="68">
        <v>1</v>
      </c>
      <c r="J147" s="70">
        <v>0</v>
      </c>
      <c r="K147" s="68" t="s">
        <v>453</v>
      </c>
      <c r="L147" s="68" t="s">
        <v>452</v>
      </c>
      <c r="M147" s="68">
        <v>10</v>
      </c>
      <c r="N147" s="68">
        <v>0</v>
      </c>
      <c r="O147" s="68">
        <v>0</v>
      </c>
      <c r="P147" s="68">
        <v>0</v>
      </c>
      <c r="Q147" s="68">
        <f t="shared" si="6"/>
        <v>25</v>
      </c>
      <c r="R147" s="68">
        <v>6</v>
      </c>
      <c r="S147" s="70">
        <f>Q147*0.5</f>
        <v>12.5</v>
      </c>
      <c r="T147" s="70">
        <f>Q147*0.25</f>
        <v>6.25</v>
      </c>
      <c r="U147" s="68"/>
      <c r="V147" s="68"/>
      <c r="W147" s="68"/>
    </row>
    <row r="148" spans="1:23" ht="43.2" x14ac:dyDescent="0.25">
      <c r="A148" s="68">
        <v>147</v>
      </c>
      <c r="B148" s="69" t="s">
        <v>558</v>
      </c>
      <c r="C148" s="68">
        <v>2017</v>
      </c>
      <c r="D148" s="69" t="s">
        <v>557</v>
      </c>
      <c r="E148" s="68" t="s">
        <v>520</v>
      </c>
      <c r="F148" s="68" t="s">
        <v>460</v>
      </c>
      <c r="G148" s="68">
        <v>15</v>
      </c>
      <c r="H148" s="68" t="s">
        <v>459</v>
      </c>
      <c r="I148" s="68">
        <v>1</v>
      </c>
      <c r="J148" s="70">
        <v>0</v>
      </c>
      <c r="K148" s="68" t="s">
        <v>453</v>
      </c>
      <c r="L148" s="68" t="s">
        <v>453</v>
      </c>
      <c r="M148" s="68">
        <v>0</v>
      </c>
      <c r="N148" s="68">
        <v>0</v>
      </c>
      <c r="O148" s="68">
        <v>0</v>
      </c>
      <c r="P148" s="68">
        <v>0</v>
      </c>
      <c r="Q148" s="68">
        <f t="shared" si="6"/>
        <v>15</v>
      </c>
      <c r="R148" s="68">
        <v>3</v>
      </c>
      <c r="S148" s="70">
        <f>Q148*0.7</f>
        <v>10.5</v>
      </c>
      <c r="T148" s="70">
        <f>Q148*0.4</f>
        <v>6</v>
      </c>
      <c r="U148" s="68"/>
      <c r="V148" s="68"/>
      <c r="W148" s="68"/>
    </row>
    <row r="149" spans="1:23" ht="43.2" x14ac:dyDescent="0.25">
      <c r="A149" s="68">
        <v>148</v>
      </c>
      <c r="B149" s="69" t="s">
        <v>556</v>
      </c>
      <c r="C149" s="68">
        <v>2017</v>
      </c>
      <c r="D149" s="69" t="s">
        <v>555</v>
      </c>
      <c r="E149" s="68" t="s">
        <v>554</v>
      </c>
      <c r="F149" s="68" t="s">
        <v>460</v>
      </c>
      <c r="G149" s="68">
        <v>15</v>
      </c>
      <c r="H149" s="68" t="s">
        <v>459</v>
      </c>
      <c r="I149" s="68">
        <v>1</v>
      </c>
      <c r="J149" s="70">
        <v>0</v>
      </c>
      <c r="K149" s="68" t="s">
        <v>453</v>
      </c>
      <c r="L149" s="68" t="s">
        <v>453</v>
      </c>
      <c r="M149" s="68">
        <v>0</v>
      </c>
      <c r="N149" s="68">
        <v>0</v>
      </c>
      <c r="O149" s="68">
        <v>0</v>
      </c>
      <c r="P149" s="68">
        <v>0</v>
      </c>
      <c r="Q149" s="68">
        <f t="shared" si="6"/>
        <v>15</v>
      </c>
      <c r="R149" s="68">
        <v>5</v>
      </c>
      <c r="S149" s="70">
        <f>Q149*0.55</f>
        <v>8.25</v>
      </c>
      <c r="T149" s="70">
        <f>Q149*0.3</f>
        <v>4.5</v>
      </c>
      <c r="U149" s="68"/>
      <c r="V149" s="68"/>
      <c r="W149" s="68"/>
    </row>
    <row r="150" spans="1:23" ht="82.8" x14ac:dyDescent="0.25">
      <c r="A150" s="68">
        <v>149</v>
      </c>
      <c r="B150" s="69" t="s">
        <v>553</v>
      </c>
      <c r="C150" s="68">
        <v>2017</v>
      </c>
      <c r="D150" s="69" t="s">
        <v>552</v>
      </c>
      <c r="E150" s="68" t="s">
        <v>551</v>
      </c>
      <c r="F150" s="68" t="s">
        <v>460</v>
      </c>
      <c r="G150" s="68">
        <v>15</v>
      </c>
      <c r="H150" s="68" t="s">
        <v>459</v>
      </c>
      <c r="I150" s="68">
        <v>1</v>
      </c>
      <c r="J150" s="70">
        <v>0</v>
      </c>
      <c r="K150" s="68" t="s">
        <v>453</v>
      </c>
      <c r="L150" s="68" t="s">
        <v>452</v>
      </c>
      <c r="M150" s="68">
        <v>10</v>
      </c>
      <c r="N150" s="68">
        <v>0</v>
      </c>
      <c r="O150" s="68">
        <v>0</v>
      </c>
      <c r="P150" s="68">
        <v>0</v>
      </c>
      <c r="Q150" s="68">
        <f t="shared" si="6"/>
        <v>25</v>
      </c>
      <c r="R150" s="68">
        <v>10</v>
      </c>
      <c r="S150" s="70">
        <f>Q150*0.45</f>
        <v>11.25</v>
      </c>
      <c r="T150" s="70">
        <f>(Q150*1.55)/R150</f>
        <v>3.875</v>
      </c>
      <c r="U150" s="68"/>
      <c r="V150" s="68"/>
      <c r="W150" s="68"/>
    </row>
    <row r="151" spans="1:23" ht="56.4" x14ac:dyDescent="0.25">
      <c r="A151" s="68">
        <v>150</v>
      </c>
      <c r="B151" s="69" t="s">
        <v>550</v>
      </c>
      <c r="C151" s="68">
        <v>2017</v>
      </c>
      <c r="D151" s="69" t="s">
        <v>549</v>
      </c>
      <c r="E151" s="68" t="s">
        <v>548</v>
      </c>
      <c r="F151" s="68" t="s">
        <v>460</v>
      </c>
      <c r="G151" s="68">
        <v>15</v>
      </c>
      <c r="H151" s="68" t="s">
        <v>459</v>
      </c>
      <c r="I151" s="68">
        <v>1</v>
      </c>
      <c r="J151" s="70">
        <v>0</v>
      </c>
      <c r="K151" s="68" t="s">
        <v>453</v>
      </c>
      <c r="L151" s="68" t="s">
        <v>452</v>
      </c>
      <c r="M151" s="68">
        <v>10</v>
      </c>
      <c r="N151" s="68">
        <v>0</v>
      </c>
      <c r="O151" s="68">
        <v>0</v>
      </c>
      <c r="P151" s="68">
        <v>0</v>
      </c>
      <c r="Q151" s="68">
        <f t="shared" si="6"/>
        <v>25</v>
      </c>
      <c r="R151" s="68">
        <v>6</v>
      </c>
      <c r="S151" s="70">
        <f>Q151*0.5</f>
        <v>12.5</v>
      </c>
      <c r="T151" s="70">
        <f>Q151*0.25</f>
        <v>6.25</v>
      </c>
      <c r="U151" s="68"/>
      <c r="V151" s="68"/>
      <c r="W151" s="68"/>
    </row>
    <row r="152" spans="1:23" ht="69.599999999999994" x14ac:dyDescent="0.25">
      <c r="A152" s="68">
        <v>151</v>
      </c>
      <c r="B152" s="69" t="s">
        <v>547</v>
      </c>
      <c r="C152" s="68">
        <v>2017</v>
      </c>
      <c r="D152" s="69" t="s">
        <v>546</v>
      </c>
      <c r="E152" s="68" t="s">
        <v>523</v>
      </c>
      <c r="F152" s="68" t="s">
        <v>460</v>
      </c>
      <c r="G152" s="68">
        <v>15</v>
      </c>
      <c r="H152" s="68" t="s">
        <v>459</v>
      </c>
      <c r="I152" s="68">
        <v>1</v>
      </c>
      <c r="J152" s="70">
        <v>0</v>
      </c>
      <c r="K152" s="68" t="s">
        <v>453</v>
      </c>
      <c r="L152" s="68" t="s">
        <v>452</v>
      </c>
      <c r="M152" s="68">
        <v>10</v>
      </c>
      <c r="N152" s="68">
        <v>0</v>
      </c>
      <c r="O152" s="68">
        <v>0</v>
      </c>
      <c r="P152" s="68">
        <v>0</v>
      </c>
      <c r="Q152" s="68">
        <f t="shared" si="6"/>
        <v>25</v>
      </c>
      <c r="R152" s="68">
        <v>8</v>
      </c>
      <c r="S152" s="70">
        <f>Q152*0.5</f>
        <v>12.5</v>
      </c>
      <c r="T152" s="70">
        <f>Q152*0.25</f>
        <v>6.25</v>
      </c>
      <c r="U152" s="68"/>
      <c r="V152" s="68"/>
      <c r="W152" s="68"/>
    </row>
    <row r="153" spans="1:23" ht="67.2" x14ac:dyDescent="0.25">
      <c r="A153" s="68">
        <v>152</v>
      </c>
      <c r="B153" s="69" t="s">
        <v>545</v>
      </c>
      <c r="C153" s="68">
        <v>2017</v>
      </c>
      <c r="D153" s="69" t="s">
        <v>544</v>
      </c>
      <c r="E153" s="68" t="s">
        <v>523</v>
      </c>
      <c r="F153" s="68" t="s">
        <v>460</v>
      </c>
      <c r="G153" s="68">
        <v>15</v>
      </c>
      <c r="H153" s="68" t="s">
        <v>459</v>
      </c>
      <c r="I153" s="68">
        <v>1</v>
      </c>
      <c r="J153" s="70">
        <v>0</v>
      </c>
      <c r="K153" s="68" t="s">
        <v>453</v>
      </c>
      <c r="L153" s="68" t="s">
        <v>452</v>
      </c>
      <c r="M153" s="68">
        <v>10</v>
      </c>
      <c r="N153" s="68">
        <v>0</v>
      </c>
      <c r="O153" s="68">
        <v>0</v>
      </c>
      <c r="P153" s="68">
        <v>0</v>
      </c>
      <c r="Q153" s="68">
        <f t="shared" si="6"/>
        <v>25</v>
      </c>
      <c r="R153" s="68">
        <v>10</v>
      </c>
      <c r="S153" s="70">
        <f>Q153*0.45</f>
        <v>11.25</v>
      </c>
      <c r="T153" s="70">
        <f>(Q153*1.55)/R153</f>
        <v>3.875</v>
      </c>
      <c r="U153" s="68"/>
      <c r="V153" s="68"/>
      <c r="W153" s="68"/>
    </row>
    <row r="154" spans="1:23" ht="28.8" x14ac:dyDescent="0.25">
      <c r="A154" s="68">
        <v>153</v>
      </c>
      <c r="B154" s="69" t="s">
        <v>543</v>
      </c>
      <c r="C154" s="68">
        <v>2017</v>
      </c>
      <c r="D154" s="69" t="s">
        <v>542</v>
      </c>
      <c r="E154" s="68" t="s">
        <v>541</v>
      </c>
      <c r="F154" s="68" t="s">
        <v>460</v>
      </c>
      <c r="G154" s="68">
        <v>15</v>
      </c>
      <c r="H154" s="68" t="s">
        <v>459</v>
      </c>
      <c r="I154" s="68">
        <v>1</v>
      </c>
      <c r="J154" s="70">
        <v>0</v>
      </c>
      <c r="K154" s="68" t="s">
        <v>453</v>
      </c>
      <c r="L154" s="68" t="s">
        <v>452</v>
      </c>
      <c r="M154" s="68">
        <v>10</v>
      </c>
      <c r="N154" s="68">
        <v>0</v>
      </c>
      <c r="O154" s="68">
        <v>0</v>
      </c>
      <c r="P154" s="68">
        <v>0</v>
      </c>
      <c r="Q154" s="68">
        <f t="shared" si="6"/>
        <v>25</v>
      </c>
      <c r="R154" s="68">
        <v>4</v>
      </c>
      <c r="S154" s="70">
        <f>Q154*0.6</f>
        <v>15</v>
      </c>
      <c r="T154" s="70">
        <f>Q154*0.35</f>
        <v>8.75</v>
      </c>
      <c r="U154" s="68"/>
      <c r="V154" s="68"/>
      <c r="W154" s="68"/>
    </row>
    <row r="155" spans="1:23" ht="28.8" x14ac:dyDescent="0.25">
      <c r="A155" s="68">
        <v>154</v>
      </c>
      <c r="B155" s="73" t="s">
        <v>484</v>
      </c>
      <c r="C155" s="68">
        <v>2016</v>
      </c>
      <c r="D155" s="69" t="s">
        <v>540</v>
      </c>
      <c r="E155" s="68" t="s">
        <v>539</v>
      </c>
      <c r="F155" s="68" t="s">
        <v>460</v>
      </c>
      <c r="G155" s="68">
        <v>15</v>
      </c>
      <c r="H155" s="69" t="s">
        <v>538</v>
      </c>
      <c r="I155" s="68">
        <v>0.25</v>
      </c>
      <c r="J155" s="70">
        <v>0</v>
      </c>
      <c r="K155" s="68" t="s">
        <v>453</v>
      </c>
      <c r="L155" s="68" t="s">
        <v>452</v>
      </c>
      <c r="M155" s="68">
        <v>10</v>
      </c>
      <c r="N155" s="68">
        <v>0</v>
      </c>
      <c r="O155" s="68">
        <v>0</v>
      </c>
      <c r="P155" s="68">
        <v>0</v>
      </c>
      <c r="Q155" s="68">
        <f t="shared" si="6"/>
        <v>6.25</v>
      </c>
      <c r="R155" s="68">
        <v>1</v>
      </c>
      <c r="S155" s="70">
        <f>Q155*0.9</f>
        <v>5.625</v>
      </c>
      <c r="T155" s="70">
        <v>0</v>
      </c>
      <c r="U155" s="68"/>
      <c r="V155" s="68"/>
      <c r="W155" s="68"/>
    </row>
    <row r="156" spans="1:23" ht="28.8" x14ac:dyDescent="0.25">
      <c r="A156" s="68">
        <v>155</v>
      </c>
      <c r="B156" s="73" t="s">
        <v>484</v>
      </c>
      <c r="C156" s="68">
        <v>2017</v>
      </c>
      <c r="D156" s="69" t="s">
        <v>483</v>
      </c>
      <c r="E156" s="76" t="s">
        <v>482</v>
      </c>
      <c r="F156" s="68" t="s">
        <v>460</v>
      </c>
      <c r="G156" s="68">
        <v>15</v>
      </c>
      <c r="H156" s="69" t="s">
        <v>538</v>
      </c>
      <c r="I156" s="68">
        <v>0.25</v>
      </c>
      <c r="J156" s="70">
        <v>0</v>
      </c>
      <c r="K156" s="68" t="s">
        <v>453</v>
      </c>
      <c r="L156" s="68" t="s">
        <v>452</v>
      </c>
      <c r="M156" s="68">
        <v>10</v>
      </c>
      <c r="N156" s="68">
        <v>0</v>
      </c>
      <c r="O156" s="68">
        <v>0</v>
      </c>
      <c r="P156" s="68">
        <v>0</v>
      </c>
      <c r="Q156" s="68">
        <f t="shared" si="6"/>
        <v>6.25</v>
      </c>
      <c r="R156" s="68">
        <v>1</v>
      </c>
      <c r="S156" s="70">
        <f>Q156*0.9</f>
        <v>5.625</v>
      </c>
      <c r="T156" s="70">
        <v>0</v>
      </c>
      <c r="U156" s="68"/>
      <c r="V156" s="68"/>
      <c r="W156" s="68"/>
    </row>
    <row r="157" spans="1:23" ht="28.8" x14ac:dyDescent="0.25">
      <c r="A157" s="68">
        <v>156</v>
      </c>
      <c r="B157" s="69" t="s">
        <v>537</v>
      </c>
      <c r="C157" s="68">
        <v>2017</v>
      </c>
      <c r="D157" s="69" t="s">
        <v>536</v>
      </c>
      <c r="E157" s="68" t="s">
        <v>535</v>
      </c>
      <c r="F157" s="68" t="s">
        <v>460</v>
      </c>
      <c r="G157" s="68">
        <v>15</v>
      </c>
      <c r="H157" s="68" t="s">
        <v>459</v>
      </c>
      <c r="I157" s="68">
        <v>1</v>
      </c>
      <c r="J157" s="70">
        <v>0</v>
      </c>
      <c r="K157" s="68" t="s">
        <v>453</v>
      </c>
      <c r="L157" s="68" t="s">
        <v>453</v>
      </c>
      <c r="M157" s="68">
        <v>0</v>
      </c>
      <c r="N157" s="68"/>
      <c r="O157" s="68">
        <v>0</v>
      </c>
      <c r="P157" s="68">
        <v>0</v>
      </c>
      <c r="Q157" s="68">
        <f t="shared" si="6"/>
        <v>15</v>
      </c>
      <c r="R157" s="68">
        <v>3</v>
      </c>
      <c r="S157" s="70">
        <f>Q157*0.7</f>
        <v>10.5</v>
      </c>
      <c r="T157" s="70">
        <f>Q157*0.4</f>
        <v>6</v>
      </c>
      <c r="U157" s="68"/>
      <c r="V157" s="68"/>
      <c r="W157" s="68"/>
    </row>
    <row r="158" spans="1:23" ht="55.2" x14ac:dyDescent="0.25">
      <c r="A158" s="68">
        <v>157</v>
      </c>
      <c r="B158" s="75" t="s">
        <v>534</v>
      </c>
      <c r="C158" s="68">
        <v>2017</v>
      </c>
      <c r="D158" s="69" t="s">
        <v>533</v>
      </c>
      <c r="E158" s="68" t="s">
        <v>532</v>
      </c>
      <c r="F158" s="68" t="s">
        <v>460</v>
      </c>
      <c r="G158" s="68">
        <v>15</v>
      </c>
      <c r="H158" s="68" t="s">
        <v>459</v>
      </c>
      <c r="I158" s="68">
        <v>1</v>
      </c>
      <c r="J158" s="70">
        <v>0</v>
      </c>
      <c r="K158" s="68" t="s">
        <v>453</v>
      </c>
      <c r="L158" s="68" t="s">
        <v>453</v>
      </c>
      <c r="M158" s="68">
        <v>0</v>
      </c>
      <c r="N158" s="68">
        <v>0</v>
      </c>
      <c r="O158" s="68">
        <v>0</v>
      </c>
      <c r="P158" s="68">
        <v>0</v>
      </c>
      <c r="Q158" s="68">
        <f t="shared" si="6"/>
        <v>15</v>
      </c>
      <c r="R158" s="68">
        <v>8</v>
      </c>
      <c r="S158" s="70">
        <f>Q158*0.5</f>
        <v>7.5</v>
      </c>
      <c r="T158" s="70">
        <f>Q158*0.25</f>
        <v>3.75</v>
      </c>
      <c r="U158" s="68"/>
      <c r="V158" s="68"/>
      <c r="W158" s="68"/>
    </row>
    <row r="159" spans="1:23" ht="27.6" x14ac:dyDescent="0.25">
      <c r="A159" s="68">
        <v>158</v>
      </c>
      <c r="B159" s="69" t="s">
        <v>531</v>
      </c>
      <c r="C159" s="68">
        <v>2016</v>
      </c>
      <c r="D159" s="69" t="s">
        <v>530</v>
      </c>
      <c r="E159" s="68" t="s">
        <v>529</v>
      </c>
      <c r="F159" s="68" t="s">
        <v>460</v>
      </c>
      <c r="G159" s="68">
        <v>15</v>
      </c>
      <c r="H159" s="68" t="s">
        <v>459</v>
      </c>
      <c r="I159" s="68">
        <v>1</v>
      </c>
      <c r="J159" s="70">
        <v>0</v>
      </c>
      <c r="K159" s="68" t="s">
        <v>453</v>
      </c>
      <c r="L159" s="68" t="s">
        <v>453</v>
      </c>
      <c r="M159" s="68">
        <v>0</v>
      </c>
      <c r="N159" s="68">
        <v>0</v>
      </c>
      <c r="O159" s="68">
        <v>0</v>
      </c>
      <c r="P159" s="68">
        <v>0</v>
      </c>
      <c r="Q159" s="68">
        <f t="shared" si="6"/>
        <v>15</v>
      </c>
      <c r="R159" s="68">
        <v>4</v>
      </c>
      <c r="S159" s="70">
        <f>Q159*0.6</f>
        <v>9</v>
      </c>
      <c r="T159" s="70">
        <f>Q159*0.35</f>
        <v>5.25</v>
      </c>
      <c r="U159" s="68"/>
      <c r="V159" s="68"/>
      <c r="W159" s="68"/>
    </row>
    <row r="160" spans="1:23" ht="43.2" x14ac:dyDescent="0.25">
      <c r="A160" s="68">
        <v>159</v>
      </c>
      <c r="B160" s="69" t="s">
        <v>528</v>
      </c>
      <c r="C160" s="68">
        <v>2016</v>
      </c>
      <c r="D160" s="69" t="s">
        <v>527</v>
      </c>
      <c r="E160" s="68" t="s">
        <v>526</v>
      </c>
      <c r="F160" s="68" t="s">
        <v>460</v>
      </c>
      <c r="G160" s="68">
        <v>15</v>
      </c>
      <c r="H160" s="68" t="s">
        <v>459</v>
      </c>
      <c r="I160" s="68">
        <v>1</v>
      </c>
      <c r="J160" s="70">
        <v>0</v>
      </c>
      <c r="K160" s="68" t="s">
        <v>453</v>
      </c>
      <c r="L160" s="68" t="s">
        <v>453</v>
      </c>
      <c r="M160" s="68">
        <v>0</v>
      </c>
      <c r="N160" s="68">
        <v>0</v>
      </c>
      <c r="O160" s="68">
        <v>0</v>
      </c>
      <c r="P160" s="68">
        <v>0</v>
      </c>
      <c r="Q160" s="68">
        <f t="shared" si="6"/>
        <v>15</v>
      </c>
      <c r="R160" s="68">
        <v>6</v>
      </c>
      <c r="S160" s="70">
        <f>Q160*0.5</f>
        <v>7.5</v>
      </c>
      <c r="T160" s="70">
        <f>Q160*0.25</f>
        <v>3.75</v>
      </c>
      <c r="U160" s="68"/>
      <c r="V160" s="68"/>
      <c r="W160" s="68"/>
    </row>
    <row r="161" spans="1:23" ht="43.2" x14ac:dyDescent="0.25">
      <c r="A161" s="68">
        <v>160</v>
      </c>
      <c r="B161" s="69" t="s">
        <v>525</v>
      </c>
      <c r="C161" s="68">
        <v>2016</v>
      </c>
      <c r="D161" s="69" t="s">
        <v>524</v>
      </c>
      <c r="E161" s="68" t="s">
        <v>523</v>
      </c>
      <c r="F161" s="68" t="s">
        <v>460</v>
      </c>
      <c r="G161" s="68">
        <v>15</v>
      </c>
      <c r="H161" s="68" t="s">
        <v>459</v>
      </c>
      <c r="I161" s="68">
        <v>1</v>
      </c>
      <c r="J161" s="70">
        <v>0</v>
      </c>
      <c r="K161" s="68" t="s">
        <v>453</v>
      </c>
      <c r="L161" s="68" t="s">
        <v>453</v>
      </c>
      <c r="M161" s="68">
        <v>0</v>
      </c>
      <c r="N161" s="68">
        <v>0</v>
      </c>
      <c r="O161" s="68">
        <v>0</v>
      </c>
      <c r="P161" s="68">
        <v>0</v>
      </c>
      <c r="Q161" s="68">
        <f t="shared" si="6"/>
        <v>15</v>
      </c>
      <c r="R161" s="68">
        <v>4</v>
      </c>
      <c r="S161" s="70">
        <f>Q161*0.6</f>
        <v>9</v>
      </c>
      <c r="T161" s="70">
        <f>Q161*0.35</f>
        <v>5.25</v>
      </c>
      <c r="U161" s="68"/>
      <c r="V161" s="68"/>
      <c r="W161" s="68"/>
    </row>
    <row r="162" spans="1:23" ht="56.4" x14ac:dyDescent="0.25">
      <c r="A162" s="68">
        <v>161</v>
      </c>
      <c r="B162" s="69" t="s">
        <v>522</v>
      </c>
      <c r="C162" s="68">
        <v>2017</v>
      </c>
      <c r="D162" s="69" t="s">
        <v>521</v>
      </c>
      <c r="E162" s="68" t="s">
        <v>520</v>
      </c>
      <c r="F162" s="68" t="s">
        <v>460</v>
      </c>
      <c r="G162" s="68">
        <v>15</v>
      </c>
      <c r="H162" s="68" t="s">
        <v>459</v>
      </c>
      <c r="I162" s="68">
        <v>1</v>
      </c>
      <c r="J162" s="70">
        <v>0</v>
      </c>
      <c r="K162" s="68" t="s">
        <v>453</v>
      </c>
      <c r="L162" s="68" t="s">
        <v>453</v>
      </c>
      <c r="M162" s="68">
        <v>0</v>
      </c>
      <c r="N162" s="68">
        <v>0</v>
      </c>
      <c r="O162" s="68">
        <v>0</v>
      </c>
      <c r="P162" s="68">
        <v>0</v>
      </c>
      <c r="Q162" s="68">
        <f t="shared" ref="Q162:Q184" si="7">(G162+(J162*3)+M162+(O162*10)+P162)*I162</f>
        <v>15</v>
      </c>
      <c r="R162" s="68">
        <v>7</v>
      </c>
      <c r="S162" s="70">
        <f>Q162*0.5</f>
        <v>7.5</v>
      </c>
      <c r="T162" s="70">
        <f>Q162*0.25</f>
        <v>3.75</v>
      </c>
      <c r="U162" s="68"/>
      <c r="V162" s="68"/>
      <c r="W162" s="68"/>
    </row>
    <row r="163" spans="1:23" ht="28.8" x14ac:dyDescent="0.25">
      <c r="A163" s="68">
        <v>162</v>
      </c>
      <c r="B163" s="69" t="s">
        <v>519</v>
      </c>
      <c r="C163" s="68">
        <v>2017</v>
      </c>
      <c r="D163" s="69" t="s">
        <v>518</v>
      </c>
      <c r="E163" s="68" t="s">
        <v>517</v>
      </c>
      <c r="F163" s="68" t="s">
        <v>460</v>
      </c>
      <c r="G163" s="68">
        <v>15</v>
      </c>
      <c r="H163" s="74" t="s">
        <v>516</v>
      </c>
      <c r="I163" s="68">
        <v>0.34</v>
      </c>
      <c r="J163" s="70">
        <v>0</v>
      </c>
      <c r="K163" s="68" t="s">
        <v>453</v>
      </c>
      <c r="L163" s="68" t="s">
        <v>453</v>
      </c>
      <c r="M163" s="68">
        <v>0</v>
      </c>
      <c r="N163" s="68">
        <v>0</v>
      </c>
      <c r="O163" s="68">
        <v>0</v>
      </c>
      <c r="P163" s="68">
        <v>0</v>
      </c>
      <c r="Q163" s="68">
        <f t="shared" si="7"/>
        <v>5.1000000000000005</v>
      </c>
      <c r="R163" s="68">
        <v>3</v>
      </c>
      <c r="S163" s="70">
        <f>Q163*0.7</f>
        <v>3.5700000000000003</v>
      </c>
      <c r="T163" s="70">
        <f>Q163*0.4</f>
        <v>2.0400000000000005</v>
      </c>
      <c r="U163" s="68"/>
      <c r="V163" s="68"/>
      <c r="W163" s="68"/>
    </row>
    <row r="164" spans="1:23" ht="115.2" x14ac:dyDescent="0.25">
      <c r="A164" s="68">
        <v>163</v>
      </c>
      <c r="B164" s="69" t="s">
        <v>515</v>
      </c>
      <c r="C164" s="68">
        <v>2017</v>
      </c>
      <c r="D164" s="69"/>
      <c r="E164" s="68"/>
      <c r="F164" s="68" t="s">
        <v>510</v>
      </c>
      <c r="G164" s="68">
        <v>25</v>
      </c>
      <c r="H164" s="109" t="s">
        <v>509</v>
      </c>
      <c r="I164" s="68">
        <v>0.4</v>
      </c>
      <c r="J164" s="70">
        <v>0</v>
      </c>
      <c r="K164" s="68" t="s">
        <v>453</v>
      </c>
      <c r="L164" s="68" t="s">
        <v>453</v>
      </c>
      <c r="M164" s="68">
        <v>0</v>
      </c>
      <c r="N164" s="68">
        <v>0</v>
      </c>
      <c r="O164" s="68">
        <v>0</v>
      </c>
      <c r="P164" s="68">
        <v>0</v>
      </c>
      <c r="Q164" s="68">
        <f t="shared" si="7"/>
        <v>10</v>
      </c>
      <c r="R164" s="68">
        <v>2</v>
      </c>
      <c r="S164" s="70">
        <f>Q164*0.8</f>
        <v>8</v>
      </c>
      <c r="T164" s="70">
        <f>Q164*0.55</f>
        <v>5.5</v>
      </c>
      <c r="U164" s="68"/>
      <c r="V164" s="68"/>
      <c r="W164" s="68"/>
    </row>
    <row r="165" spans="1:23" ht="172.8" x14ac:dyDescent="0.25">
      <c r="A165" s="68">
        <v>164</v>
      </c>
      <c r="B165" s="69" t="s">
        <v>514</v>
      </c>
      <c r="C165" s="68">
        <v>2017</v>
      </c>
      <c r="D165" s="69"/>
      <c r="E165" s="68"/>
      <c r="F165" s="68" t="s">
        <v>510</v>
      </c>
      <c r="G165" s="68">
        <v>25</v>
      </c>
      <c r="H165" s="109" t="s">
        <v>509</v>
      </c>
      <c r="I165" s="68">
        <v>0.4</v>
      </c>
      <c r="J165" s="70">
        <v>0</v>
      </c>
      <c r="K165" s="68" t="s">
        <v>453</v>
      </c>
      <c r="L165" s="68" t="s">
        <v>453</v>
      </c>
      <c r="M165" s="68">
        <v>0</v>
      </c>
      <c r="N165" s="68">
        <v>0</v>
      </c>
      <c r="O165" s="68">
        <v>0</v>
      </c>
      <c r="P165" s="68">
        <v>0</v>
      </c>
      <c r="Q165" s="68">
        <f t="shared" si="7"/>
        <v>10</v>
      </c>
      <c r="R165" s="68">
        <v>7</v>
      </c>
      <c r="S165" s="70">
        <f>Q165*0.5</f>
        <v>5</v>
      </c>
      <c r="T165" s="70">
        <f>Q165*0.25</f>
        <v>2.5</v>
      </c>
      <c r="U165" s="68"/>
      <c r="V165" s="68"/>
      <c r="W165" s="68"/>
    </row>
    <row r="166" spans="1:23" ht="115.2" x14ac:dyDescent="0.25">
      <c r="A166" s="68">
        <v>165</v>
      </c>
      <c r="B166" s="69" t="s">
        <v>513</v>
      </c>
      <c r="C166" s="68">
        <v>2017</v>
      </c>
      <c r="D166" s="69"/>
      <c r="E166" s="68"/>
      <c r="F166" s="68" t="s">
        <v>510</v>
      </c>
      <c r="G166" s="68">
        <v>25</v>
      </c>
      <c r="H166" s="109" t="s">
        <v>509</v>
      </c>
      <c r="I166" s="68">
        <v>0.4</v>
      </c>
      <c r="J166" s="70">
        <v>0</v>
      </c>
      <c r="K166" s="68" t="s">
        <v>453</v>
      </c>
      <c r="L166" s="68" t="s">
        <v>453</v>
      </c>
      <c r="M166" s="68">
        <v>0</v>
      </c>
      <c r="N166" s="68">
        <v>0</v>
      </c>
      <c r="O166" s="68">
        <v>0</v>
      </c>
      <c r="P166" s="68">
        <v>0</v>
      </c>
      <c r="Q166" s="68">
        <f t="shared" si="7"/>
        <v>10</v>
      </c>
      <c r="R166" s="68">
        <v>4</v>
      </c>
      <c r="S166" s="70">
        <f>Q166*0.6</f>
        <v>6</v>
      </c>
      <c r="T166" s="70">
        <f>Q166*0.35</f>
        <v>3.5</v>
      </c>
      <c r="U166" s="68"/>
      <c r="V166" s="68"/>
      <c r="W166" s="68"/>
    </row>
    <row r="167" spans="1:23" ht="144" x14ac:dyDescent="0.25">
      <c r="A167" s="68">
        <v>166</v>
      </c>
      <c r="B167" s="69" t="s">
        <v>512</v>
      </c>
      <c r="C167" s="68">
        <v>2017</v>
      </c>
      <c r="D167" s="69"/>
      <c r="E167" s="68"/>
      <c r="F167" s="68" t="s">
        <v>510</v>
      </c>
      <c r="G167" s="68">
        <v>25</v>
      </c>
      <c r="H167" s="109" t="s">
        <v>509</v>
      </c>
      <c r="I167" s="68">
        <v>0.4</v>
      </c>
      <c r="J167" s="70">
        <v>0</v>
      </c>
      <c r="K167" s="68" t="s">
        <v>453</v>
      </c>
      <c r="L167" s="68" t="s">
        <v>453</v>
      </c>
      <c r="M167" s="68">
        <v>0</v>
      </c>
      <c r="N167" s="68">
        <v>0</v>
      </c>
      <c r="O167" s="68">
        <v>0</v>
      </c>
      <c r="P167" s="68">
        <v>0</v>
      </c>
      <c r="Q167" s="68">
        <f t="shared" si="7"/>
        <v>10</v>
      </c>
      <c r="R167" s="68">
        <v>4</v>
      </c>
      <c r="S167" s="70">
        <f>Q167*0.6</f>
        <v>6</v>
      </c>
      <c r="T167" s="70">
        <f>Q167*0.35</f>
        <v>3.5</v>
      </c>
      <c r="U167" s="68"/>
      <c r="V167" s="68"/>
      <c r="W167" s="68"/>
    </row>
    <row r="168" spans="1:23" ht="172.8" x14ac:dyDescent="0.25">
      <c r="A168" s="68">
        <v>167</v>
      </c>
      <c r="B168" s="69" t="s">
        <v>511</v>
      </c>
      <c r="C168" s="68">
        <v>2017</v>
      </c>
      <c r="D168" s="69"/>
      <c r="E168" s="68"/>
      <c r="F168" s="68" t="s">
        <v>510</v>
      </c>
      <c r="G168" s="68">
        <v>25</v>
      </c>
      <c r="H168" s="109" t="s">
        <v>509</v>
      </c>
      <c r="I168" s="68">
        <v>0.4</v>
      </c>
      <c r="J168" s="70">
        <v>0</v>
      </c>
      <c r="K168" s="68" t="s">
        <v>453</v>
      </c>
      <c r="L168" s="68" t="s">
        <v>453</v>
      </c>
      <c r="M168" s="68">
        <v>0</v>
      </c>
      <c r="N168" s="68">
        <v>0</v>
      </c>
      <c r="O168" s="68">
        <v>0</v>
      </c>
      <c r="P168" s="68">
        <v>0</v>
      </c>
      <c r="Q168" s="68">
        <f t="shared" si="7"/>
        <v>10</v>
      </c>
      <c r="R168" s="68">
        <v>7</v>
      </c>
      <c r="S168" s="70">
        <f>Q168*0.5</f>
        <v>5</v>
      </c>
      <c r="T168" s="70">
        <f>Q168*0.25</f>
        <v>2.5</v>
      </c>
      <c r="U168" s="68"/>
      <c r="V168" s="68"/>
      <c r="W168" s="68"/>
    </row>
    <row r="169" spans="1:23" ht="100.8" x14ac:dyDescent="0.25">
      <c r="A169" s="68">
        <v>168</v>
      </c>
      <c r="B169" s="69" t="s">
        <v>508</v>
      </c>
      <c r="C169" s="68">
        <v>2017</v>
      </c>
      <c r="D169" s="69"/>
      <c r="E169" s="68"/>
      <c r="F169" s="68" t="s">
        <v>460</v>
      </c>
      <c r="G169" s="68">
        <v>15</v>
      </c>
      <c r="H169" s="109" t="s">
        <v>507</v>
      </c>
      <c r="I169" s="68">
        <v>0.5</v>
      </c>
      <c r="J169" s="70">
        <v>0</v>
      </c>
      <c r="K169" s="68" t="s">
        <v>453</v>
      </c>
      <c r="L169" s="68" t="s">
        <v>453</v>
      </c>
      <c r="M169" s="68">
        <v>0</v>
      </c>
      <c r="N169" s="68">
        <v>0</v>
      </c>
      <c r="O169" s="68">
        <v>0</v>
      </c>
      <c r="P169" s="68">
        <v>0</v>
      </c>
      <c r="Q169" s="68">
        <f t="shared" si="7"/>
        <v>7.5</v>
      </c>
      <c r="R169" s="68">
        <v>4</v>
      </c>
      <c r="S169" s="70">
        <f>Q169*0.6</f>
        <v>4.5</v>
      </c>
      <c r="T169" s="70">
        <f>Q169*0.35</f>
        <v>2.625</v>
      </c>
      <c r="U169" s="68"/>
      <c r="V169" s="68"/>
      <c r="W169" s="68"/>
    </row>
    <row r="170" spans="1:23" ht="43.2" x14ac:dyDescent="0.25">
      <c r="A170" s="68">
        <v>169</v>
      </c>
      <c r="B170" s="69" t="s">
        <v>506</v>
      </c>
      <c r="C170" s="68">
        <v>2017</v>
      </c>
      <c r="D170" s="69" t="s">
        <v>505</v>
      </c>
      <c r="E170" s="69" t="s">
        <v>504</v>
      </c>
      <c r="F170" s="68" t="s">
        <v>497</v>
      </c>
      <c r="G170" s="68">
        <v>25</v>
      </c>
      <c r="H170" s="68" t="s">
        <v>459</v>
      </c>
      <c r="I170" s="68">
        <v>1</v>
      </c>
      <c r="J170" s="70">
        <v>2.319</v>
      </c>
      <c r="K170" s="68" t="s">
        <v>453</v>
      </c>
      <c r="L170" s="68" t="s">
        <v>453</v>
      </c>
      <c r="M170" s="68">
        <v>0</v>
      </c>
      <c r="N170" s="68">
        <v>0</v>
      </c>
      <c r="O170" s="68">
        <v>0</v>
      </c>
      <c r="P170" s="68">
        <v>0</v>
      </c>
      <c r="Q170" s="68">
        <f t="shared" si="7"/>
        <v>31.957000000000001</v>
      </c>
      <c r="R170" s="68">
        <v>6</v>
      </c>
      <c r="S170" s="70">
        <f>Q170*0.5</f>
        <v>15.9785</v>
      </c>
      <c r="T170" s="70">
        <f>Q170*0.25</f>
        <v>7.9892500000000002</v>
      </c>
      <c r="U170" s="68"/>
      <c r="V170" s="68"/>
      <c r="W170" s="68"/>
    </row>
    <row r="171" spans="1:23" ht="43.2" x14ac:dyDescent="0.25">
      <c r="A171" s="68">
        <v>170</v>
      </c>
      <c r="B171" s="69" t="s">
        <v>503</v>
      </c>
      <c r="C171" s="68">
        <v>2017</v>
      </c>
      <c r="D171" s="69" t="s">
        <v>502</v>
      </c>
      <c r="E171" s="69" t="s">
        <v>501</v>
      </c>
      <c r="F171" s="68" t="s">
        <v>497</v>
      </c>
      <c r="G171" s="68">
        <v>25</v>
      </c>
      <c r="H171" s="68" t="s">
        <v>454</v>
      </c>
      <c r="I171" s="68">
        <v>1</v>
      </c>
      <c r="J171" s="70">
        <v>2.0640000000000001</v>
      </c>
      <c r="K171" s="68" t="s">
        <v>453</v>
      </c>
      <c r="L171" s="68" t="s">
        <v>452</v>
      </c>
      <c r="M171" s="68">
        <v>10</v>
      </c>
      <c r="N171" s="68">
        <v>0</v>
      </c>
      <c r="O171" s="68">
        <v>0</v>
      </c>
      <c r="P171" s="68">
        <v>0</v>
      </c>
      <c r="Q171" s="68">
        <f t="shared" si="7"/>
        <v>41.192</v>
      </c>
      <c r="R171" s="68">
        <v>3</v>
      </c>
      <c r="S171" s="70">
        <f>Q171*0.7</f>
        <v>28.834399999999999</v>
      </c>
      <c r="T171" s="70">
        <f>Q171*0.4</f>
        <v>16.476800000000001</v>
      </c>
      <c r="U171" s="68"/>
      <c r="V171" s="68"/>
      <c r="W171" s="68"/>
    </row>
    <row r="172" spans="1:23" ht="78" customHeight="1" x14ac:dyDescent="0.25">
      <c r="A172" s="68">
        <v>171</v>
      </c>
      <c r="B172" s="69" t="s">
        <v>500</v>
      </c>
      <c r="C172" s="68">
        <v>2017</v>
      </c>
      <c r="D172" s="69" t="s">
        <v>499</v>
      </c>
      <c r="E172" s="68" t="s">
        <v>498</v>
      </c>
      <c r="F172" s="68" t="s">
        <v>497</v>
      </c>
      <c r="G172" s="68">
        <v>25</v>
      </c>
      <c r="H172" s="68" t="s">
        <v>454</v>
      </c>
      <c r="I172" s="68">
        <v>1</v>
      </c>
      <c r="J172" s="70">
        <v>2.9359999999999999</v>
      </c>
      <c r="K172" s="68" t="s">
        <v>452</v>
      </c>
      <c r="L172" s="68" t="s">
        <v>453</v>
      </c>
      <c r="M172" s="68">
        <v>15</v>
      </c>
      <c r="N172" s="68">
        <v>0</v>
      </c>
      <c r="O172" s="68">
        <v>0</v>
      </c>
      <c r="P172" s="68">
        <v>5</v>
      </c>
      <c r="Q172" s="68">
        <f t="shared" si="7"/>
        <v>53.808</v>
      </c>
      <c r="R172" s="68">
        <v>8</v>
      </c>
      <c r="S172" s="70">
        <f>Q172*0.5</f>
        <v>26.904</v>
      </c>
      <c r="T172" s="70">
        <f>Q172*0.25</f>
        <v>13.452</v>
      </c>
      <c r="U172" s="68"/>
      <c r="V172" s="68"/>
      <c r="W172" s="68"/>
    </row>
    <row r="173" spans="1:23" ht="28.8" x14ac:dyDescent="0.25">
      <c r="A173" s="68">
        <v>172</v>
      </c>
      <c r="B173" s="69" t="s">
        <v>496</v>
      </c>
      <c r="C173" s="68">
        <v>2017</v>
      </c>
      <c r="D173" s="69" t="s">
        <v>495</v>
      </c>
      <c r="E173" s="68" t="s">
        <v>494</v>
      </c>
      <c r="F173" s="68" t="s">
        <v>470</v>
      </c>
      <c r="G173" s="68">
        <v>20</v>
      </c>
      <c r="H173" s="68" t="s">
        <v>459</v>
      </c>
      <c r="I173" s="68">
        <v>1</v>
      </c>
      <c r="J173" s="70">
        <v>0</v>
      </c>
      <c r="K173" s="68" t="s">
        <v>453</v>
      </c>
      <c r="L173" s="68" t="s">
        <v>453</v>
      </c>
      <c r="M173" s="68">
        <v>0</v>
      </c>
      <c r="N173" s="68">
        <v>0</v>
      </c>
      <c r="O173" s="68">
        <v>0</v>
      </c>
      <c r="P173" s="68">
        <v>0</v>
      </c>
      <c r="Q173" s="68">
        <f t="shared" si="7"/>
        <v>20</v>
      </c>
      <c r="R173" s="68">
        <v>3</v>
      </c>
      <c r="S173" s="70">
        <f>Q173*0.7</f>
        <v>14</v>
      </c>
      <c r="T173" s="70">
        <f>Q173*0.4</f>
        <v>8</v>
      </c>
      <c r="U173" s="68"/>
      <c r="V173" s="68"/>
      <c r="W173" s="68"/>
    </row>
    <row r="174" spans="1:23" ht="81.599999999999994" x14ac:dyDescent="0.25">
      <c r="A174" s="68">
        <v>173</v>
      </c>
      <c r="B174" s="69" t="s">
        <v>493</v>
      </c>
      <c r="C174" s="68">
        <v>2017</v>
      </c>
      <c r="D174" s="69" t="s">
        <v>492</v>
      </c>
      <c r="E174" s="68" t="s">
        <v>491</v>
      </c>
      <c r="F174" s="68" t="s">
        <v>470</v>
      </c>
      <c r="G174" s="68">
        <v>20</v>
      </c>
      <c r="H174" s="68" t="s">
        <v>459</v>
      </c>
      <c r="I174" s="68">
        <v>1</v>
      </c>
      <c r="J174" s="70">
        <v>0</v>
      </c>
      <c r="K174" s="68" t="s">
        <v>453</v>
      </c>
      <c r="L174" s="68" t="s">
        <v>453</v>
      </c>
      <c r="M174" s="68">
        <v>0</v>
      </c>
      <c r="N174" s="68">
        <v>0</v>
      </c>
      <c r="O174" s="68">
        <v>0</v>
      </c>
      <c r="P174" s="68">
        <v>0</v>
      </c>
      <c r="Q174" s="68">
        <f t="shared" si="7"/>
        <v>20</v>
      </c>
      <c r="R174" s="68">
        <v>12</v>
      </c>
      <c r="S174" s="70">
        <f>Q174*0.45</f>
        <v>9</v>
      </c>
      <c r="T174" s="70">
        <f>(Q174*1.55)/R174</f>
        <v>2.5833333333333335</v>
      </c>
      <c r="U174" s="68"/>
      <c r="V174" s="68"/>
      <c r="W174" s="68"/>
    </row>
    <row r="175" spans="1:23" ht="28.8" x14ac:dyDescent="0.25">
      <c r="A175" s="68">
        <v>174</v>
      </c>
      <c r="B175" s="69" t="s">
        <v>490</v>
      </c>
      <c r="C175" s="68">
        <v>2017</v>
      </c>
      <c r="D175" s="69" t="s">
        <v>489</v>
      </c>
      <c r="E175" s="68" t="s">
        <v>488</v>
      </c>
      <c r="F175" s="68" t="s">
        <v>470</v>
      </c>
      <c r="G175" s="68">
        <v>20</v>
      </c>
      <c r="H175" s="68" t="s">
        <v>454</v>
      </c>
      <c r="I175" s="68">
        <v>1</v>
      </c>
      <c r="J175" s="70">
        <v>0</v>
      </c>
      <c r="K175" s="68" t="s">
        <v>453</v>
      </c>
      <c r="L175" s="68" t="s">
        <v>453</v>
      </c>
      <c r="M175" s="68">
        <v>0</v>
      </c>
      <c r="N175" s="68">
        <v>0</v>
      </c>
      <c r="O175" s="68">
        <v>0</v>
      </c>
      <c r="P175" s="68">
        <v>5</v>
      </c>
      <c r="Q175" s="68">
        <f t="shared" si="7"/>
        <v>25</v>
      </c>
      <c r="R175" s="68">
        <v>5</v>
      </c>
      <c r="S175" s="70">
        <f>Q175*0.55</f>
        <v>13.750000000000002</v>
      </c>
      <c r="T175" s="70">
        <f>Q175*0.3</f>
        <v>7.5</v>
      </c>
      <c r="U175" s="68"/>
      <c r="V175" s="68"/>
      <c r="W175" s="68"/>
    </row>
    <row r="176" spans="1:23" ht="71.25" customHeight="1" x14ac:dyDescent="0.25">
      <c r="A176" s="68">
        <v>175</v>
      </c>
      <c r="B176" s="69" t="s">
        <v>487</v>
      </c>
      <c r="C176" s="68">
        <v>2017</v>
      </c>
      <c r="D176" s="69" t="s">
        <v>486</v>
      </c>
      <c r="E176" s="68" t="s">
        <v>485</v>
      </c>
      <c r="F176" s="68" t="s">
        <v>470</v>
      </c>
      <c r="G176" s="68">
        <v>20</v>
      </c>
      <c r="H176" s="68" t="s">
        <v>459</v>
      </c>
      <c r="I176" s="68">
        <v>1</v>
      </c>
      <c r="J176" s="70">
        <v>0</v>
      </c>
      <c r="K176" s="68" t="s">
        <v>453</v>
      </c>
      <c r="L176" s="68" t="s">
        <v>453</v>
      </c>
      <c r="M176" s="68">
        <v>0</v>
      </c>
      <c r="N176" s="68">
        <v>0</v>
      </c>
      <c r="O176" s="68">
        <v>0</v>
      </c>
      <c r="P176" s="68">
        <v>5</v>
      </c>
      <c r="Q176" s="68">
        <f t="shared" si="7"/>
        <v>25</v>
      </c>
      <c r="R176" s="68">
        <v>28</v>
      </c>
      <c r="S176" s="70">
        <f>Q176*0.45</f>
        <v>11.25</v>
      </c>
      <c r="T176" s="70">
        <f>(Q176*1.55)/R176</f>
        <v>1.3839285714285714</v>
      </c>
      <c r="U176" s="68"/>
      <c r="V176" s="68"/>
      <c r="W176" s="68"/>
    </row>
    <row r="177" spans="1:23" ht="28.8" x14ac:dyDescent="0.25">
      <c r="A177" s="68">
        <v>176</v>
      </c>
      <c r="B177" s="73" t="s">
        <v>484</v>
      </c>
      <c r="C177" s="68">
        <v>2017</v>
      </c>
      <c r="D177" s="69" t="s">
        <v>483</v>
      </c>
      <c r="E177" s="68" t="s">
        <v>482</v>
      </c>
      <c r="F177" s="68" t="s">
        <v>470</v>
      </c>
      <c r="G177" s="68">
        <v>20</v>
      </c>
      <c r="H177" s="72" t="s">
        <v>481</v>
      </c>
      <c r="I177" s="68">
        <v>0.25</v>
      </c>
      <c r="J177" s="70">
        <v>0</v>
      </c>
      <c r="K177" s="68" t="s">
        <v>453</v>
      </c>
      <c r="L177" s="68" t="s">
        <v>452</v>
      </c>
      <c r="M177" s="68">
        <v>10</v>
      </c>
      <c r="N177" s="68">
        <v>0</v>
      </c>
      <c r="O177" s="68">
        <v>0</v>
      </c>
      <c r="P177" s="68">
        <v>0</v>
      </c>
      <c r="Q177" s="68">
        <f t="shared" si="7"/>
        <v>7.5</v>
      </c>
      <c r="R177" s="68">
        <v>1</v>
      </c>
      <c r="S177" s="70">
        <f>Q177*0.9</f>
        <v>6.75</v>
      </c>
      <c r="T177" s="70">
        <v>0</v>
      </c>
      <c r="U177" s="68"/>
      <c r="V177" s="68"/>
      <c r="W177" s="68"/>
    </row>
    <row r="178" spans="1:23" ht="43.2" x14ac:dyDescent="0.25">
      <c r="A178" s="68">
        <v>177</v>
      </c>
      <c r="B178" s="69" t="s">
        <v>480</v>
      </c>
      <c r="C178" s="68">
        <v>2017</v>
      </c>
      <c r="D178" s="69" t="s">
        <v>479</v>
      </c>
      <c r="E178" s="68" t="s">
        <v>478</v>
      </c>
      <c r="F178" s="68" t="s">
        <v>470</v>
      </c>
      <c r="G178" s="68">
        <v>20</v>
      </c>
      <c r="H178" s="68" t="s">
        <v>459</v>
      </c>
      <c r="I178" s="68">
        <v>1</v>
      </c>
      <c r="J178" s="70">
        <v>0</v>
      </c>
      <c r="K178" s="68" t="s">
        <v>477</v>
      </c>
      <c r="L178" s="68" t="s">
        <v>477</v>
      </c>
      <c r="M178" s="68">
        <v>0</v>
      </c>
      <c r="N178" s="68">
        <v>0</v>
      </c>
      <c r="O178" s="68">
        <v>0</v>
      </c>
      <c r="P178" s="68">
        <v>0</v>
      </c>
      <c r="Q178" s="68">
        <f t="shared" si="7"/>
        <v>20</v>
      </c>
      <c r="R178" s="68">
        <v>4</v>
      </c>
      <c r="S178" s="70">
        <f>Q178*0.6</f>
        <v>12</v>
      </c>
      <c r="T178" s="70">
        <f>Q178*0.35</f>
        <v>7</v>
      </c>
      <c r="U178" s="68"/>
      <c r="V178" s="68"/>
      <c r="W178" s="68"/>
    </row>
    <row r="179" spans="1:23" ht="43.2" x14ac:dyDescent="0.25">
      <c r="A179" s="68">
        <v>178</v>
      </c>
      <c r="B179" s="69" t="s">
        <v>476</v>
      </c>
      <c r="C179" s="68">
        <v>2017</v>
      </c>
      <c r="D179" s="69" t="s">
        <v>475</v>
      </c>
      <c r="E179" s="68" t="s">
        <v>474</v>
      </c>
      <c r="F179" s="68" t="s">
        <v>470</v>
      </c>
      <c r="G179" s="68">
        <v>20</v>
      </c>
      <c r="H179" s="68" t="s">
        <v>459</v>
      </c>
      <c r="I179" s="68">
        <v>1</v>
      </c>
      <c r="J179" s="70">
        <v>0</v>
      </c>
      <c r="K179" s="68" t="s">
        <v>453</v>
      </c>
      <c r="L179" s="68" t="s">
        <v>453</v>
      </c>
      <c r="M179" s="68">
        <v>0</v>
      </c>
      <c r="N179" s="68">
        <v>0</v>
      </c>
      <c r="O179" s="68">
        <v>0</v>
      </c>
      <c r="P179" s="68">
        <v>0</v>
      </c>
      <c r="Q179" s="68">
        <f t="shared" si="7"/>
        <v>20</v>
      </c>
      <c r="R179" s="68">
        <v>4</v>
      </c>
      <c r="S179" s="70">
        <f>Q179*0.6</f>
        <v>12</v>
      </c>
      <c r="T179" s="70">
        <f>Q179*0.35</f>
        <v>7</v>
      </c>
      <c r="U179" s="68"/>
      <c r="V179" s="68"/>
      <c r="W179" s="68"/>
    </row>
    <row r="180" spans="1:23" ht="56.4" x14ac:dyDescent="0.25">
      <c r="A180" s="68">
        <v>179</v>
      </c>
      <c r="B180" s="69" t="s">
        <v>473</v>
      </c>
      <c r="C180" s="68">
        <v>2017</v>
      </c>
      <c r="D180" s="69" t="s">
        <v>472</v>
      </c>
      <c r="E180" s="68" t="s">
        <v>471</v>
      </c>
      <c r="F180" s="68" t="s">
        <v>470</v>
      </c>
      <c r="G180" s="68">
        <v>20</v>
      </c>
      <c r="H180" s="68" t="s">
        <v>459</v>
      </c>
      <c r="I180" s="68">
        <v>1</v>
      </c>
      <c r="J180" s="70">
        <v>0</v>
      </c>
      <c r="K180" s="68" t="s">
        <v>453</v>
      </c>
      <c r="L180" s="68" t="s">
        <v>452</v>
      </c>
      <c r="M180" s="68">
        <v>10</v>
      </c>
      <c r="N180" s="68">
        <v>0</v>
      </c>
      <c r="O180" s="68">
        <v>0</v>
      </c>
      <c r="P180" s="68">
        <v>0</v>
      </c>
      <c r="Q180" s="68">
        <f t="shared" si="7"/>
        <v>30</v>
      </c>
      <c r="R180" s="68">
        <v>7</v>
      </c>
      <c r="S180" s="70">
        <f>Q180*0.5</f>
        <v>15</v>
      </c>
      <c r="T180" s="70">
        <f>Q180*0.25</f>
        <v>7.5</v>
      </c>
      <c r="U180" s="68"/>
      <c r="V180" s="68"/>
      <c r="W180" s="68"/>
    </row>
    <row r="181" spans="1:23" ht="43.2" x14ac:dyDescent="0.25">
      <c r="A181" s="68">
        <v>180</v>
      </c>
      <c r="B181" s="69" t="s">
        <v>469</v>
      </c>
      <c r="C181" s="68">
        <v>2017</v>
      </c>
      <c r="D181" s="69" t="s">
        <v>468</v>
      </c>
      <c r="E181" s="69" t="s">
        <v>467</v>
      </c>
      <c r="F181" s="68" t="s">
        <v>460</v>
      </c>
      <c r="G181" s="68">
        <v>15</v>
      </c>
      <c r="H181" s="68" t="s">
        <v>459</v>
      </c>
      <c r="I181" s="68">
        <v>1</v>
      </c>
      <c r="J181" s="70">
        <v>0</v>
      </c>
      <c r="K181" s="68" t="s">
        <v>453</v>
      </c>
      <c r="L181" s="68" t="s">
        <v>453</v>
      </c>
      <c r="M181" s="68">
        <v>0</v>
      </c>
      <c r="N181" s="68">
        <v>0</v>
      </c>
      <c r="O181" s="68">
        <v>0</v>
      </c>
      <c r="P181" s="68">
        <v>0</v>
      </c>
      <c r="Q181" s="68">
        <f t="shared" si="7"/>
        <v>15</v>
      </c>
      <c r="R181" s="68">
        <v>3</v>
      </c>
      <c r="S181" s="70">
        <f>Q181*0.7</f>
        <v>10.5</v>
      </c>
      <c r="T181" s="70">
        <f>Q181*0.4</f>
        <v>6</v>
      </c>
      <c r="U181" s="68"/>
      <c r="V181" s="68"/>
      <c r="W181" s="68"/>
    </row>
    <row r="182" spans="1:23" ht="28.8" x14ac:dyDescent="0.25">
      <c r="A182" s="68">
        <v>181</v>
      </c>
      <c r="B182" s="69" t="s">
        <v>466</v>
      </c>
      <c r="C182" s="68">
        <v>2017</v>
      </c>
      <c r="D182" s="68" t="s">
        <v>465</v>
      </c>
      <c r="E182" s="68" t="s">
        <v>464</v>
      </c>
      <c r="F182" s="68" t="s">
        <v>455</v>
      </c>
      <c r="G182" s="68">
        <v>20</v>
      </c>
      <c r="H182" s="68" t="s">
        <v>459</v>
      </c>
      <c r="I182" s="68">
        <v>1</v>
      </c>
      <c r="J182" s="70">
        <v>0</v>
      </c>
      <c r="K182" s="68" t="s">
        <v>453</v>
      </c>
      <c r="L182" s="68" t="s">
        <v>453</v>
      </c>
      <c r="M182" s="68">
        <v>0</v>
      </c>
      <c r="N182" s="68">
        <v>0</v>
      </c>
      <c r="O182" s="68">
        <v>0</v>
      </c>
      <c r="P182" s="68">
        <v>0</v>
      </c>
      <c r="Q182" s="68">
        <f t="shared" si="7"/>
        <v>20</v>
      </c>
      <c r="R182" s="68">
        <v>3</v>
      </c>
      <c r="S182" s="70">
        <f>Q182*0.7</f>
        <v>14</v>
      </c>
      <c r="T182" s="70">
        <f>Q182*0.4</f>
        <v>8</v>
      </c>
      <c r="U182" s="68"/>
      <c r="V182" s="68"/>
      <c r="W182" s="68"/>
    </row>
    <row r="183" spans="1:23" x14ac:dyDescent="0.25">
      <c r="A183" s="68">
        <v>182</v>
      </c>
      <c r="B183" s="71" t="s">
        <v>463</v>
      </c>
      <c r="C183" s="68">
        <v>2017</v>
      </c>
      <c r="D183" s="68" t="s">
        <v>462</v>
      </c>
      <c r="E183" s="68" t="s">
        <v>461</v>
      </c>
      <c r="F183" s="68" t="s">
        <v>460</v>
      </c>
      <c r="G183" s="68">
        <v>15</v>
      </c>
      <c r="H183" s="68" t="s">
        <v>459</v>
      </c>
      <c r="I183" s="68">
        <v>1</v>
      </c>
      <c r="J183" s="70">
        <v>0</v>
      </c>
      <c r="K183" s="68" t="s">
        <v>453</v>
      </c>
      <c r="L183" s="68" t="s">
        <v>453</v>
      </c>
      <c r="M183" s="68">
        <v>0</v>
      </c>
      <c r="N183" s="68">
        <v>0</v>
      </c>
      <c r="O183" s="68">
        <v>0</v>
      </c>
      <c r="P183" s="68">
        <v>0</v>
      </c>
      <c r="Q183" s="68">
        <f t="shared" si="7"/>
        <v>15</v>
      </c>
      <c r="R183" s="68">
        <v>1</v>
      </c>
      <c r="S183" s="70">
        <f>Q183*0.9</f>
        <v>13.5</v>
      </c>
      <c r="T183" s="70">
        <v>0</v>
      </c>
      <c r="U183" s="68"/>
      <c r="V183" s="68"/>
      <c r="W183" s="68"/>
    </row>
    <row r="184" spans="1:23" ht="28.8" x14ac:dyDescent="0.25">
      <c r="A184" s="68">
        <v>183</v>
      </c>
      <c r="B184" s="69" t="s">
        <v>458</v>
      </c>
      <c r="C184" s="68">
        <v>2017</v>
      </c>
      <c r="D184" s="69" t="s">
        <v>457</v>
      </c>
      <c r="E184" s="68" t="s">
        <v>456</v>
      </c>
      <c r="F184" s="68" t="s">
        <v>455</v>
      </c>
      <c r="G184" s="68">
        <v>15</v>
      </c>
      <c r="H184" s="68" t="s">
        <v>454</v>
      </c>
      <c r="I184" s="68">
        <v>1</v>
      </c>
      <c r="J184" s="70">
        <v>0</v>
      </c>
      <c r="K184" s="68" t="s">
        <v>453</v>
      </c>
      <c r="L184" s="68" t="s">
        <v>452</v>
      </c>
      <c r="M184" s="68">
        <v>10</v>
      </c>
      <c r="N184" s="68">
        <v>0</v>
      </c>
      <c r="O184" s="68">
        <v>0</v>
      </c>
      <c r="P184" s="68">
        <v>0</v>
      </c>
      <c r="Q184" s="68">
        <f t="shared" si="7"/>
        <v>25</v>
      </c>
      <c r="R184" s="68">
        <v>4</v>
      </c>
      <c r="S184" s="70">
        <f>Q184*0.6</f>
        <v>15</v>
      </c>
      <c r="T184" s="70">
        <f>Q184*0.35</f>
        <v>8.75</v>
      </c>
      <c r="U184" s="68"/>
      <c r="V184" s="68"/>
      <c r="W184" s="68"/>
    </row>
    <row r="185" spans="1:23" x14ac:dyDescent="0.25">
      <c r="A185" s="68"/>
      <c r="B185" s="69"/>
      <c r="C185" s="68"/>
      <c r="D185" s="69"/>
      <c r="E185" s="68"/>
      <c r="F185" s="68"/>
      <c r="G185" s="68"/>
      <c r="H185" s="69"/>
      <c r="I185" s="68"/>
      <c r="J185" s="68"/>
      <c r="K185" s="68"/>
      <c r="L185" s="68"/>
      <c r="M185" s="68"/>
      <c r="N185" s="68"/>
      <c r="O185" s="68"/>
      <c r="P185" s="68"/>
      <c r="Q185" s="68"/>
      <c r="R185" s="68"/>
      <c r="S185" s="68"/>
      <c r="T185" s="68"/>
      <c r="U185" s="68"/>
      <c r="V185" s="68"/>
      <c r="W185" s="68"/>
    </row>
    <row r="186" spans="1:23" x14ac:dyDescent="0.25">
      <c r="A186" s="68"/>
      <c r="B186" s="69"/>
      <c r="C186" s="68"/>
      <c r="D186" s="69"/>
      <c r="E186" s="68"/>
      <c r="F186" s="68"/>
      <c r="G186" s="68"/>
      <c r="H186" s="69"/>
      <c r="I186" s="68"/>
      <c r="J186" s="68"/>
      <c r="K186" s="68"/>
      <c r="L186" s="68"/>
      <c r="M186" s="68"/>
      <c r="N186" s="68"/>
      <c r="O186" s="68"/>
      <c r="P186" s="68"/>
      <c r="Q186" s="68"/>
      <c r="R186" s="68"/>
      <c r="S186" s="68"/>
      <c r="T186" s="68"/>
      <c r="U186" s="68"/>
      <c r="V186" s="68"/>
      <c r="W186" s="68"/>
    </row>
  </sheetData>
  <sheetProtection password="EBF3" sheet="1" objects="1" scenarios="1" selectLockedCells="1" sort="0" autoFilter="0" selectUnlockedCells="1"/>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rightToLeft="1" zoomScale="90" zoomScaleNormal="90" workbookViewId="0">
      <selection activeCell="A2" sqref="A2"/>
    </sheetView>
  </sheetViews>
  <sheetFormatPr defaultColWidth="9.109375" defaultRowHeight="14.4" x14ac:dyDescent="0.25"/>
  <cols>
    <col min="1" max="1" width="31.6640625" style="86" customWidth="1"/>
    <col min="2" max="2" width="9.33203125" style="92" customWidth="1"/>
    <col min="3" max="3" width="35.5546875" style="92" customWidth="1"/>
    <col min="4" max="4" width="19" style="92" customWidth="1"/>
    <col min="5" max="6" width="9.109375" style="92" customWidth="1"/>
    <col min="7" max="7" width="9.109375" style="107" customWidth="1"/>
    <col min="8" max="12" width="10.109375" style="92" customWidth="1"/>
    <col min="13" max="13" width="10.109375" style="108" customWidth="1"/>
    <col min="14" max="17" width="10.109375" style="92" customWidth="1"/>
    <col min="18" max="16384" width="9.109375" style="92"/>
  </cols>
  <sheetData>
    <row r="1" spans="1:17" s="86" customFormat="1" ht="43.2" x14ac:dyDescent="0.25">
      <c r="A1" s="86" t="s">
        <v>976</v>
      </c>
      <c r="B1" s="87" t="s">
        <v>975</v>
      </c>
      <c r="C1" s="87" t="s">
        <v>974</v>
      </c>
      <c r="D1" s="87" t="s">
        <v>973</v>
      </c>
      <c r="E1" s="87" t="s">
        <v>978</v>
      </c>
      <c r="F1" s="87" t="s">
        <v>979</v>
      </c>
      <c r="G1" s="88" t="s">
        <v>980</v>
      </c>
      <c r="H1" s="89" t="s">
        <v>981</v>
      </c>
      <c r="I1" s="87" t="s">
        <v>982</v>
      </c>
      <c r="J1" s="87" t="s">
        <v>983</v>
      </c>
      <c r="K1" s="87" t="s">
        <v>962</v>
      </c>
      <c r="L1" s="87" t="s">
        <v>984</v>
      </c>
      <c r="M1" s="90" t="s">
        <v>985</v>
      </c>
      <c r="N1" s="87" t="s">
        <v>986</v>
      </c>
      <c r="O1" s="87" t="s">
        <v>987</v>
      </c>
      <c r="P1" s="87" t="s">
        <v>450</v>
      </c>
      <c r="Q1" s="87" t="s">
        <v>988</v>
      </c>
    </row>
    <row r="2" spans="1:17" ht="57.6" x14ac:dyDescent="0.25">
      <c r="A2" s="86" t="s">
        <v>989</v>
      </c>
      <c r="B2" s="87">
        <v>2017</v>
      </c>
      <c r="C2" s="87" t="s">
        <v>990</v>
      </c>
      <c r="D2" s="87" t="s">
        <v>991</v>
      </c>
      <c r="E2" s="87">
        <v>16</v>
      </c>
      <c r="F2" s="87">
        <v>2</v>
      </c>
      <c r="G2" s="91" t="s">
        <v>992</v>
      </c>
      <c r="H2" s="89" t="s">
        <v>993</v>
      </c>
      <c r="I2" s="87" t="s">
        <v>994</v>
      </c>
      <c r="J2" s="87">
        <v>1</v>
      </c>
      <c r="K2" s="87">
        <v>0</v>
      </c>
      <c r="L2" s="87">
        <v>3</v>
      </c>
      <c r="M2" s="90">
        <f>(Table16[[#This Row],[type coefficient]]*10)+Table16[[#This Row],[foreign]]</f>
        <v>10</v>
      </c>
      <c r="N2" s="87">
        <f>Table16[[#This Row],[total  score]]*0.7</f>
        <v>7</v>
      </c>
      <c r="O2" s="87">
        <f>Table16[[#This Row],[total  score]]*0.4</f>
        <v>4</v>
      </c>
      <c r="P2" s="87"/>
      <c r="Q2" s="87"/>
    </row>
    <row r="3" spans="1:17" ht="72" x14ac:dyDescent="0.25">
      <c r="A3" s="86" t="s">
        <v>995</v>
      </c>
      <c r="B3" s="87">
        <v>2017</v>
      </c>
      <c r="C3" s="87" t="s">
        <v>996</v>
      </c>
      <c r="D3" s="87" t="s">
        <v>991</v>
      </c>
      <c r="E3" s="87">
        <v>15</v>
      </c>
      <c r="F3" s="87">
        <v>11</v>
      </c>
      <c r="G3" s="91" t="s">
        <v>997</v>
      </c>
      <c r="H3" s="89" t="s">
        <v>998</v>
      </c>
      <c r="I3" s="87" t="s">
        <v>999</v>
      </c>
      <c r="J3" s="87">
        <v>0.5</v>
      </c>
      <c r="K3" s="87">
        <v>0</v>
      </c>
      <c r="L3" s="87">
        <v>4</v>
      </c>
      <c r="M3" s="90">
        <f>(Table16[[#This Row],[type coefficient]]*10)+Table16[[#This Row],[foreign]]</f>
        <v>5</v>
      </c>
      <c r="N3" s="87">
        <f>Table16[[#This Row],[total  score]]*0.6</f>
        <v>3</v>
      </c>
      <c r="O3" s="87">
        <f>Table16[[#This Row],[total  score]]*0.35</f>
        <v>1.75</v>
      </c>
      <c r="P3" s="87"/>
      <c r="Q3" s="87"/>
    </row>
    <row r="4" spans="1:17" ht="43.2" x14ac:dyDescent="0.25">
      <c r="A4" s="86" t="s">
        <v>1000</v>
      </c>
      <c r="B4" s="87">
        <v>2017</v>
      </c>
      <c r="C4" s="87" t="s">
        <v>1001</v>
      </c>
      <c r="D4" s="87" t="s">
        <v>1002</v>
      </c>
      <c r="E4" s="87">
        <v>15</v>
      </c>
      <c r="F4" s="87">
        <v>6</v>
      </c>
      <c r="G4" s="91" t="s">
        <v>1003</v>
      </c>
      <c r="H4" s="93" t="s">
        <v>1004</v>
      </c>
      <c r="I4" s="87" t="s">
        <v>994</v>
      </c>
      <c r="J4" s="87">
        <v>1</v>
      </c>
      <c r="K4" s="87">
        <v>0</v>
      </c>
      <c r="L4" s="87">
        <v>3</v>
      </c>
      <c r="M4" s="90">
        <f>(Table16[[#This Row],[type coefficient]]*10)+Table16[[#This Row],[foreign]]</f>
        <v>10</v>
      </c>
      <c r="N4" s="87">
        <f>Table16[[#This Row],[total  score]]*0.7</f>
        <v>7</v>
      </c>
      <c r="O4" s="87">
        <f>Table16[[#This Row],[total  score]]*0.4</f>
        <v>4</v>
      </c>
      <c r="P4" s="87"/>
      <c r="Q4" s="87"/>
    </row>
    <row r="5" spans="1:17" ht="43.2" x14ac:dyDescent="0.25">
      <c r="A5" s="86" t="s">
        <v>1005</v>
      </c>
      <c r="B5" s="87">
        <v>2016</v>
      </c>
      <c r="C5" s="87" t="s">
        <v>1006</v>
      </c>
      <c r="D5" s="87" t="s">
        <v>1007</v>
      </c>
      <c r="E5" s="87">
        <v>23</v>
      </c>
      <c r="F5" s="87">
        <v>3</v>
      </c>
      <c r="G5" s="91" t="s">
        <v>1008</v>
      </c>
      <c r="H5" s="89" t="s">
        <v>1009</v>
      </c>
      <c r="I5" s="87" t="s">
        <v>994</v>
      </c>
      <c r="J5" s="87">
        <v>1</v>
      </c>
      <c r="K5" s="87">
        <v>0</v>
      </c>
      <c r="L5" s="87">
        <v>6</v>
      </c>
      <c r="M5" s="90">
        <f>(Table16[[#This Row],[type coefficient]]*10)+Table16[[#This Row],[foreign]]</f>
        <v>10</v>
      </c>
      <c r="N5" s="87">
        <f>Table16[[#This Row],[total  score]]*0.5</f>
        <v>5</v>
      </c>
      <c r="O5" s="87">
        <f>Table16[[#This Row],[total  score]]*0.25</f>
        <v>2.5</v>
      </c>
      <c r="P5" s="87"/>
      <c r="Q5" s="87"/>
    </row>
    <row r="6" spans="1:17" ht="43.2" x14ac:dyDescent="0.25">
      <c r="A6" s="86" t="s">
        <v>1010</v>
      </c>
      <c r="B6" s="87">
        <v>2017</v>
      </c>
      <c r="C6" s="87" t="s">
        <v>1011</v>
      </c>
      <c r="D6" s="87" t="s">
        <v>991</v>
      </c>
      <c r="E6" s="87">
        <v>15</v>
      </c>
      <c r="F6" s="87">
        <v>10</v>
      </c>
      <c r="G6" s="91" t="s">
        <v>1012</v>
      </c>
      <c r="H6" s="89" t="s">
        <v>1013</v>
      </c>
      <c r="I6" s="87" t="s">
        <v>454</v>
      </c>
      <c r="J6" s="87">
        <v>1</v>
      </c>
      <c r="K6" s="87">
        <v>0</v>
      </c>
      <c r="L6" s="87">
        <v>5</v>
      </c>
      <c r="M6" s="90">
        <f>(Table16[[#This Row],[type coefficient]]*10)+Table16[[#This Row],[foreign]]</f>
        <v>10</v>
      </c>
      <c r="N6" s="87">
        <f>Table16[[#This Row],[total  score]]*0.55</f>
        <v>5.5</v>
      </c>
      <c r="O6" s="87">
        <f>Table16[[#This Row],[total  score]]*0.3</f>
        <v>3</v>
      </c>
      <c r="P6" s="87"/>
      <c r="Q6" s="87"/>
    </row>
    <row r="7" spans="1:17" ht="43.2" x14ac:dyDescent="0.25">
      <c r="A7" s="86" t="s">
        <v>1014</v>
      </c>
      <c r="B7" s="87">
        <v>2017</v>
      </c>
      <c r="C7" s="87" t="s">
        <v>1015</v>
      </c>
      <c r="D7" s="87" t="s">
        <v>991</v>
      </c>
      <c r="E7" s="87">
        <v>16</v>
      </c>
      <c r="F7" s="87">
        <v>8</v>
      </c>
      <c r="G7" s="91" t="s">
        <v>1016</v>
      </c>
      <c r="H7" s="89" t="s">
        <v>1017</v>
      </c>
      <c r="I7" s="87" t="s">
        <v>994</v>
      </c>
      <c r="J7" s="87">
        <v>1</v>
      </c>
      <c r="K7" s="87">
        <v>0</v>
      </c>
      <c r="L7" s="87">
        <v>3</v>
      </c>
      <c r="M7" s="90">
        <f>(Table16[[#This Row],[type coefficient]]*10)+Table16[[#This Row],[foreign]]</f>
        <v>10</v>
      </c>
      <c r="N7" s="87">
        <f>Table16[[#This Row],[total  score]]*0.7</f>
        <v>7</v>
      </c>
      <c r="O7" s="87">
        <f>Table16[[#This Row],[total  score]]*0.4</f>
        <v>4</v>
      </c>
      <c r="P7" s="87"/>
      <c r="Q7" s="87"/>
    </row>
    <row r="8" spans="1:17" ht="57.6" x14ac:dyDescent="0.25">
      <c r="A8" s="86" t="s">
        <v>1018</v>
      </c>
      <c r="B8" s="87">
        <v>2016</v>
      </c>
      <c r="C8" s="87" t="s">
        <v>1019</v>
      </c>
      <c r="D8" s="87" t="s">
        <v>1020</v>
      </c>
      <c r="E8" s="87">
        <v>15</v>
      </c>
      <c r="F8" s="87">
        <v>9</v>
      </c>
      <c r="G8" s="91" t="s">
        <v>1021</v>
      </c>
      <c r="H8" s="89" t="s">
        <v>1022</v>
      </c>
      <c r="I8" s="87" t="s">
        <v>994</v>
      </c>
      <c r="J8" s="87">
        <v>1</v>
      </c>
      <c r="K8" s="87">
        <v>0</v>
      </c>
      <c r="L8" s="87">
        <v>4</v>
      </c>
      <c r="M8" s="90">
        <f>(Table16[[#This Row],[type coefficient]]*10)+Table16[[#This Row],[foreign]]</f>
        <v>10</v>
      </c>
      <c r="N8" s="87">
        <f>Table16[[#This Row],[total  score]]*0.6</f>
        <v>6</v>
      </c>
      <c r="O8" s="87">
        <f>Table16[[#This Row],[total  score]]*0.35</f>
        <v>3.5</v>
      </c>
      <c r="P8" s="87"/>
      <c r="Q8" s="87"/>
    </row>
    <row r="9" spans="1:17" ht="43.2" x14ac:dyDescent="0.25">
      <c r="A9" s="86" t="s">
        <v>1023</v>
      </c>
      <c r="B9" s="87">
        <v>2017</v>
      </c>
      <c r="C9" s="87" t="s">
        <v>1024</v>
      </c>
      <c r="D9" s="87" t="s">
        <v>1025</v>
      </c>
      <c r="E9" s="87">
        <v>3</v>
      </c>
      <c r="F9" s="87">
        <v>3</v>
      </c>
      <c r="G9" s="91" t="s">
        <v>1026</v>
      </c>
      <c r="H9" s="89" t="s">
        <v>1027</v>
      </c>
      <c r="I9" s="87" t="s">
        <v>994</v>
      </c>
      <c r="J9" s="87">
        <v>1</v>
      </c>
      <c r="K9" s="87">
        <v>0</v>
      </c>
      <c r="L9" s="87">
        <v>4</v>
      </c>
      <c r="M9" s="90">
        <f>(Table16[[#This Row],[type coefficient]]*10)+Table16[[#This Row],[foreign]]</f>
        <v>10</v>
      </c>
      <c r="N9" s="87">
        <f>Table16[[#This Row],[total  score]]*0.6</f>
        <v>6</v>
      </c>
      <c r="O9" s="87">
        <f>Table16[[#This Row],[total  score]]*0.35</f>
        <v>3.5</v>
      </c>
      <c r="P9" s="87"/>
      <c r="Q9" s="87"/>
    </row>
    <row r="10" spans="1:17" ht="57.6" x14ac:dyDescent="0.25">
      <c r="A10" s="86" t="s">
        <v>1028</v>
      </c>
      <c r="B10" s="87">
        <v>2017</v>
      </c>
      <c r="C10" s="87" t="s">
        <v>1029</v>
      </c>
      <c r="D10" s="87" t="s">
        <v>991</v>
      </c>
      <c r="E10" s="87">
        <v>15</v>
      </c>
      <c r="F10" s="87">
        <v>11</v>
      </c>
      <c r="G10" s="91" t="s">
        <v>1030</v>
      </c>
      <c r="H10" s="89" t="s">
        <v>1031</v>
      </c>
      <c r="I10" s="87" t="s">
        <v>994</v>
      </c>
      <c r="J10" s="87">
        <v>1</v>
      </c>
      <c r="K10" s="87">
        <v>0</v>
      </c>
      <c r="L10" s="87">
        <v>2</v>
      </c>
      <c r="M10" s="90">
        <f>(Table16[[#This Row],[type coefficient]]*10)+Table16[[#This Row],[foreign]]</f>
        <v>10</v>
      </c>
      <c r="N10" s="87">
        <f>Table16[[#This Row],[total  score]]*0.8</f>
        <v>8</v>
      </c>
      <c r="O10" s="87">
        <f>Table16[[#This Row],[total  score]]*0.55</f>
        <v>5.5</v>
      </c>
      <c r="P10" s="87"/>
      <c r="Q10" s="87"/>
    </row>
    <row r="11" spans="1:17" ht="57.6" x14ac:dyDescent="0.25">
      <c r="A11" s="86" t="s">
        <v>1032</v>
      </c>
      <c r="B11" s="87">
        <v>2017</v>
      </c>
      <c r="C11" s="87" t="s">
        <v>1033</v>
      </c>
      <c r="D11" s="87" t="s">
        <v>1034</v>
      </c>
      <c r="E11" s="87">
        <v>3</v>
      </c>
      <c r="F11" s="87">
        <v>1</v>
      </c>
      <c r="G11" s="91" t="s">
        <v>1035</v>
      </c>
      <c r="H11" s="89" t="s">
        <v>1036</v>
      </c>
      <c r="I11" s="87" t="s">
        <v>994</v>
      </c>
      <c r="J11" s="87">
        <v>1</v>
      </c>
      <c r="K11" s="87">
        <v>0</v>
      </c>
      <c r="L11" s="87">
        <v>7</v>
      </c>
      <c r="M11" s="90">
        <f>(Table16[[#This Row],[type coefficient]]*10)+Table16[[#This Row],[foreign]]</f>
        <v>10</v>
      </c>
      <c r="N11" s="87">
        <f>Table16[[#This Row],[total  score]]*0.5</f>
        <v>5</v>
      </c>
      <c r="O11" s="87">
        <f>Table16[[#This Row],[total  score]]*0.25</f>
        <v>2.5</v>
      </c>
      <c r="P11" s="87"/>
      <c r="Q11" s="87"/>
    </row>
    <row r="12" spans="1:17" ht="54" x14ac:dyDescent="0.25">
      <c r="A12" s="86" t="s">
        <v>1037</v>
      </c>
      <c r="B12" s="87">
        <v>2016</v>
      </c>
      <c r="C12" s="87" t="s">
        <v>1038</v>
      </c>
      <c r="D12" s="87" t="s">
        <v>1039</v>
      </c>
      <c r="E12" s="87">
        <v>4</v>
      </c>
      <c r="F12" s="87">
        <v>4</v>
      </c>
      <c r="G12" s="91" t="s">
        <v>1040</v>
      </c>
      <c r="H12" s="89" t="s">
        <v>1041</v>
      </c>
      <c r="I12" s="87" t="s">
        <v>994</v>
      </c>
      <c r="J12" s="87">
        <v>1</v>
      </c>
      <c r="K12" s="87">
        <v>0</v>
      </c>
      <c r="L12" s="87">
        <v>7</v>
      </c>
      <c r="M12" s="90">
        <f>(Table16[[#This Row],[type coefficient]]*10)+Table16[[#This Row],[foreign]]</f>
        <v>10</v>
      </c>
      <c r="N12" s="87">
        <f>Table16[[#This Row],[total  score]]*0.5</f>
        <v>5</v>
      </c>
      <c r="O12" s="87">
        <f>Table16[[#This Row],[total  score]]*0.25</f>
        <v>2.5</v>
      </c>
      <c r="P12" s="87"/>
      <c r="Q12" s="87"/>
    </row>
    <row r="13" spans="1:17" ht="72" x14ac:dyDescent="0.25">
      <c r="A13" s="86" t="s">
        <v>1042</v>
      </c>
      <c r="B13" s="87">
        <v>2016</v>
      </c>
      <c r="C13" s="87" t="s">
        <v>1043</v>
      </c>
      <c r="D13" s="87" t="s">
        <v>1044</v>
      </c>
      <c r="E13" s="87">
        <v>2</v>
      </c>
      <c r="F13" s="87">
        <v>3</v>
      </c>
      <c r="G13" s="91" t="s">
        <v>1045</v>
      </c>
      <c r="H13" s="89"/>
      <c r="I13" s="87" t="s">
        <v>994</v>
      </c>
      <c r="J13" s="87">
        <v>1</v>
      </c>
      <c r="K13" s="87">
        <v>0</v>
      </c>
      <c r="L13" s="87">
        <v>5</v>
      </c>
      <c r="M13" s="90">
        <f>(Table16[[#This Row],[type coefficient]]*10)+Table16[[#This Row],[foreign]]</f>
        <v>10</v>
      </c>
      <c r="N13" s="87">
        <f>Table16[[#This Row],[total  score]]*0.55</f>
        <v>5.5</v>
      </c>
      <c r="O13" s="87">
        <f>Table16[[#This Row],[total  score]]*0.3</f>
        <v>3</v>
      </c>
      <c r="P13" s="87"/>
      <c r="Q13" s="87"/>
    </row>
    <row r="14" spans="1:17" ht="28.8" x14ac:dyDescent="0.25">
      <c r="A14" s="86" t="s">
        <v>1046</v>
      </c>
      <c r="B14" s="87">
        <v>2017</v>
      </c>
      <c r="C14" s="87" t="s">
        <v>1047</v>
      </c>
      <c r="D14" s="87" t="s">
        <v>1048</v>
      </c>
      <c r="E14" s="87">
        <v>6</v>
      </c>
      <c r="F14" s="87">
        <v>2</v>
      </c>
      <c r="G14" s="91" t="s">
        <v>1049</v>
      </c>
      <c r="H14" s="89" t="s">
        <v>1050</v>
      </c>
      <c r="I14" s="87" t="s">
        <v>994</v>
      </c>
      <c r="J14" s="87">
        <v>1</v>
      </c>
      <c r="K14" s="87">
        <v>0</v>
      </c>
      <c r="L14" s="87">
        <v>5</v>
      </c>
      <c r="M14" s="90">
        <f>(Table16[[#This Row],[type coefficient]]*10)+Table16[[#This Row],[foreign]]</f>
        <v>10</v>
      </c>
      <c r="N14" s="87">
        <f>Table16[[#This Row],[total  score]]*0.55</f>
        <v>5.5</v>
      </c>
      <c r="O14" s="87">
        <f>Table16[[#This Row],[total  score]]*0.3</f>
        <v>3</v>
      </c>
      <c r="P14" s="87"/>
      <c r="Q14" s="87"/>
    </row>
    <row r="15" spans="1:17" ht="43.2" x14ac:dyDescent="0.25">
      <c r="A15" s="86" t="s">
        <v>1051</v>
      </c>
      <c r="B15" s="87">
        <v>2017</v>
      </c>
      <c r="C15" s="87" t="s">
        <v>1052</v>
      </c>
      <c r="D15" s="87" t="s">
        <v>1053</v>
      </c>
      <c r="E15" s="87">
        <v>9</v>
      </c>
      <c r="F15" s="87">
        <v>2</v>
      </c>
      <c r="G15" s="91"/>
      <c r="H15" s="89" t="s">
        <v>1054</v>
      </c>
      <c r="I15" s="87" t="s">
        <v>994</v>
      </c>
      <c r="J15" s="87">
        <v>1</v>
      </c>
      <c r="K15" s="87">
        <v>0</v>
      </c>
      <c r="L15" s="87">
        <v>3</v>
      </c>
      <c r="M15" s="90">
        <f>(Table16[[#This Row],[type coefficient]]*10)+Table16[[#This Row],[foreign]]</f>
        <v>10</v>
      </c>
      <c r="N15" s="87">
        <f>Table16[[#This Row],[total  score]]*0.7</f>
        <v>7</v>
      </c>
      <c r="O15" s="87">
        <f>Table16[[#This Row],[total  score]]*0.4</f>
        <v>4</v>
      </c>
      <c r="P15" s="87"/>
      <c r="Q15" s="87"/>
    </row>
    <row r="16" spans="1:17" ht="43.2" x14ac:dyDescent="0.25">
      <c r="A16" s="86" t="s">
        <v>1055</v>
      </c>
      <c r="B16" s="87">
        <v>2017</v>
      </c>
      <c r="C16" s="87" t="s">
        <v>1056</v>
      </c>
      <c r="D16" s="87" t="s">
        <v>1057</v>
      </c>
      <c r="E16" s="87">
        <v>4</v>
      </c>
      <c r="F16" s="87">
        <v>2</v>
      </c>
      <c r="G16" s="91" t="s">
        <v>1058</v>
      </c>
      <c r="H16" s="89" t="s">
        <v>1059</v>
      </c>
      <c r="I16" s="87" t="s">
        <v>994</v>
      </c>
      <c r="J16" s="87">
        <v>1</v>
      </c>
      <c r="K16" s="87">
        <v>0</v>
      </c>
      <c r="L16" s="87">
        <v>7</v>
      </c>
      <c r="M16" s="90">
        <f>(Table16[[#This Row],[type coefficient]]*10)+Table16[[#This Row],[foreign]]</f>
        <v>10</v>
      </c>
      <c r="N16" s="87">
        <f>Table16[[#This Row],[total  score]]*0.5</f>
        <v>5</v>
      </c>
      <c r="O16" s="87">
        <f>Table16[[#This Row],[total  score]]*0.25</f>
        <v>2.5</v>
      </c>
      <c r="P16" s="87"/>
      <c r="Q16" s="87"/>
    </row>
    <row r="17" spans="1:17" ht="43.2" x14ac:dyDescent="0.25">
      <c r="A17" s="86" t="s">
        <v>1060</v>
      </c>
      <c r="B17" s="87">
        <v>2017</v>
      </c>
      <c r="C17" s="87" t="s">
        <v>1061</v>
      </c>
      <c r="D17" s="87" t="s">
        <v>1062</v>
      </c>
      <c r="E17" s="87">
        <v>31</v>
      </c>
      <c r="F17" s="87">
        <v>1</v>
      </c>
      <c r="G17" s="91" t="s">
        <v>1063</v>
      </c>
      <c r="H17" s="93" t="s">
        <v>1064</v>
      </c>
      <c r="I17" s="87" t="s">
        <v>994</v>
      </c>
      <c r="J17" s="87">
        <v>1</v>
      </c>
      <c r="K17" s="87">
        <v>0</v>
      </c>
      <c r="L17" s="87">
        <v>4</v>
      </c>
      <c r="M17" s="90">
        <f>(Table16[[#This Row],[type coefficient]]*10)+Table16[[#This Row],[foreign]]</f>
        <v>10</v>
      </c>
      <c r="N17" s="87">
        <f>Table16[[#This Row],[total  score]]*0.6</f>
        <v>6</v>
      </c>
      <c r="O17" s="87">
        <f>Table16[[#This Row],[total  score]]*0.35</f>
        <v>3.5</v>
      </c>
      <c r="P17" s="87"/>
      <c r="Q17" s="87"/>
    </row>
    <row r="18" spans="1:17" ht="72" x14ac:dyDescent="0.25">
      <c r="A18" s="86" t="s">
        <v>1065</v>
      </c>
      <c r="B18" s="87">
        <v>2016</v>
      </c>
      <c r="C18" s="87" t="s">
        <v>1066</v>
      </c>
      <c r="D18" s="87" t="s">
        <v>1067</v>
      </c>
      <c r="E18" s="87">
        <v>16</v>
      </c>
      <c r="F18" s="87">
        <v>9</v>
      </c>
      <c r="G18" s="91" t="s">
        <v>1068</v>
      </c>
      <c r="H18" s="89" t="s">
        <v>1069</v>
      </c>
      <c r="I18" s="87" t="s">
        <v>994</v>
      </c>
      <c r="J18" s="87">
        <v>1</v>
      </c>
      <c r="K18" s="87">
        <v>0</v>
      </c>
      <c r="L18" s="87">
        <v>5</v>
      </c>
      <c r="M18" s="90">
        <f>(Table16[[#This Row],[type coefficient]]*10)+Table16[[#This Row],[foreign]]</f>
        <v>10</v>
      </c>
      <c r="N18" s="87">
        <f>Table16[[#This Row],[total  score]]*0.55</f>
        <v>5.5</v>
      </c>
      <c r="O18" s="87">
        <f>Table16[[#This Row],[total  score]]*0.3</f>
        <v>3</v>
      </c>
      <c r="P18" s="87"/>
      <c r="Q18" s="87"/>
    </row>
    <row r="19" spans="1:17" ht="57.6" x14ac:dyDescent="0.25">
      <c r="A19" s="86" t="s">
        <v>1070</v>
      </c>
      <c r="B19" s="87">
        <v>2017</v>
      </c>
      <c r="C19" s="87" t="s">
        <v>1071</v>
      </c>
      <c r="D19" s="87" t="s">
        <v>1072</v>
      </c>
      <c r="E19" s="87">
        <v>1</v>
      </c>
      <c r="F19" s="87">
        <v>2</v>
      </c>
      <c r="G19" s="91" t="s">
        <v>1073</v>
      </c>
      <c r="H19" s="89" t="s">
        <v>1074</v>
      </c>
      <c r="I19" s="87" t="s">
        <v>994</v>
      </c>
      <c r="J19" s="87">
        <v>1</v>
      </c>
      <c r="K19" s="87">
        <v>0</v>
      </c>
      <c r="L19" s="87">
        <v>6</v>
      </c>
      <c r="M19" s="90">
        <f>(Table16[[#This Row],[type coefficient]]*10)+Table16[[#This Row],[foreign]]</f>
        <v>10</v>
      </c>
      <c r="N19" s="87">
        <f>Table16[[#This Row],[total  score]]*0.5</f>
        <v>5</v>
      </c>
      <c r="O19" s="87">
        <f>Table16[[#This Row],[total  score]]*0.25</f>
        <v>2.5</v>
      </c>
      <c r="P19" s="87"/>
      <c r="Q19" s="87"/>
    </row>
    <row r="20" spans="1:17" ht="72" x14ac:dyDescent="0.25">
      <c r="A20" s="86" t="s">
        <v>1075</v>
      </c>
      <c r="B20" s="87">
        <v>2017</v>
      </c>
      <c r="C20" s="87" t="s">
        <v>1076</v>
      </c>
      <c r="D20" s="87" t="s">
        <v>991</v>
      </c>
      <c r="E20" s="87">
        <v>16</v>
      </c>
      <c r="F20" s="87">
        <v>4</v>
      </c>
      <c r="G20" s="91" t="s">
        <v>1077</v>
      </c>
      <c r="H20" s="89" t="s">
        <v>1078</v>
      </c>
      <c r="I20" s="87" t="s">
        <v>994</v>
      </c>
      <c r="J20" s="87">
        <v>1</v>
      </c>
      <c r="K20" s="87">
        <v>0</v>
      </c>
      <c r="L20" s="87">
        <v>6</v>
      </c>
      <c r="M20" s="90">
        <f>(Table16[[#This Row],[type coefficient]]*10)+Table16[[#This Row],[foreign]]</f>
        <v>10</v>
      </c>
      <c r="N20" s="87">
        <f>Table16[[#This Row],[total  score]]*0.5</f>
        <v>5</v>
      </c>
      <c r="O20" s="87">
        <f>Table16[[#This Row],[total  score]]*0.25</f>
        <v>2.5</v>
      </c>
      <c r="P20" s="87"/>
      <c r="Q20" s="87"/>
    </row>
    <row r="21" spans="1:17" ht="43.2" x14ac:dyDescent="0.25">
      <c r="A21" s="86" t="s">
        <v>1079</v>
      </c>
      <c r="B21" s="87">
        <v>2017</v>
      </c>
      <c r="C21" s="87" t="s">
        <v>1080</v>
      </c>
      <c r="D21" s="87" t="s">
        <v>1081</v>
      </c>
      <c r="E21" s="87">
        <v>22</v>
      </c>
      <c r="F21" s="87">
        <v>4</v>
      </c>
      <c r="G21" s="91" t="s">
        <v>1082</v>
      </c>
      <c r="H21" s="93" t="s">
        <v>1083</v>
      </c>
      <c r="I21" s="87" t="s">
        <v>994</v>
      </c>
      <c r="J21" s="87">
        <v>1</v>
      </c>
      <c r="K21" s="87">
        <v>0</v>
      </c>
      <c r="L21" s="87">
        <v>2</v>
      </c>
      <c r="M21" s="90">
        <f>(Table16[[#This Row],[type coefficient]]*10)+Table16[[#This Row],[foreign]]</f>
        <v>10</v>
      </c>
      <c r="N21" s="87">
        <f>Table16[[#This Row],[total  score]]*0.8</f>
        <v>8</v>
      </c>
      <c r="O21" s="87">
        <f>Table16[[#This Row],[total  score]]*0.55</f>
        <v>5.5</v>
      </c>
      <c r="P21" s="87"/>
      <c r="Q21" s="87"/>
    </row>
    <row r="22" spans="1:17" ht="43.2" x14ac:dyDescent="0.25">
      <c r="A22" s="86" t="s">
        <v>1084</v>
      </c>
      <c r="B22" s="87">
        <v>2017</v>
      </c>
      <c r="C22" s="87" t="s">
        <v>1085</v>
      </c>
      <c r="D22" s="87" t="s">
        <v>1086</v>
      </c>
      <c r="E22" s="87">
        <v>6</v>
      </c>
      <c r="F22" s="87">
        <v>1</v>
      </c>
      <c r="G22" s="91" t="s">
        <v>1087</v>
      </c>
      <c r="H22" s="89" t="s">
        <v>1088</v>
      </c>
      <c r="I22" s="87" t="s">
        <v>994</v>
      </c>
      <c r="J22" s="87">
        <v>1</v>
      </c>
      <c r="K22" s="87">
        <v>0</v>
      </c>
      <c r="L22" s="87">
        <v>5</v>
      </c>
      <c r="M22" s="90">
        <f>(Table16[[#This Row],[type coefficient]]*10)+Table16[[#This Row],[foreign]]</f>
        <v>10</v>
      </c>
      <c r="N22" s="87">
        <f>Table16[[#This Row],[total  score]]*0.55</f>
        <v>5.5</v>
      </c>
      <c r="O22" s="87">
        <f>Table16[[#This Row],[total  score]]*0.3</f>
        <v>3</v>
      </c>
      <c r="P22" s="87"/>
      <c r="Q22" s="87"/>
    </row>
    <row r="23" spans="1:17" ht="43.2" x14ac:dyDescent="0.25">
      <c r="A23" s="86" t="s">
        <v>1089</v>
      </c>
      <c r="B23" s="87">
        <v>2016</v>
      </c>
      <c r="C23" s="87" t="s">
        <v>1090</v>
      </c>
      <c r="D23" s="87" t="s">
        <v>991</v>
      </c>
      <c r="E23" s="87">
        <v>15</v>
      </c>
      <c r="F23" s="87">
        <v>7</v>
      </c>
      <c r="G23" s="91" t="s">
        <v>1091</v>
      </c>
      <c r="H23" s="89" t="s">
        <v>1092</v>
      </c>
      <c r="I23" s="87" t="s">
        <v>454</v>
      </c>
      <c r="J23" s="87">
        <v>1</v>
      </c>
      <c r="K23" s="87">
        <v>0</v>
      </c>
      <c r="L23" s="87">
        <v>2</v>
      </c>
      <c r="M23" s="90">
        <f>(Table16[[#This Row],[type coefficient]]*10)+Table16[[#This Row],[foreign]]</f>
        <v>10</v>
      </c>
      <c r="N23" s="87">
        <f>Table16[[#This Row],[total  score]]*0.8</f>
        <v>8</v>
      </c>
      <c r="O23" s="87">
        <f>Table16[[#This Row],[total  score]]*0.55</f>
        <v>5.5</v>
      </c>
      <c r="P23" s="87"/>
      <c r="Q23" s="87"/>
    </row>
    <row r="24" spans="1:17" ht="57.6" x14ac:dyDescent="0.25">
      <c r="A24" s="86" t="s">
        <v>1093</v>
      </c>
      <c r="B24" s="87">
        <v>2016</v>
      </c>
      <c r="C24" s="87" t="s">
        <v>1094</v>
      </c>
      <c r="D24" s="87" t="s">
        <v>1095</v>
      </c>
      <c r="E24" s="87">
        <v>10</v>
      </c>
      <c r="F24" s="87">
        <v>37</v>
      </c>
      <c r="G24" s="91" t="s">
        <v>1096</v>
      </c>
      <c r="H24" s="89" t="s">
        <v>1097</v>
      </c>
      <c r="I24" s="87" t="s">
        <v>994</v>
      </c>
      <c r="J24" s="87">
        <v>1</v>
      </c>
      <c r="K24" s="87">
        <v>0</v>
      </c>
      <c r="L24" s="87">
        <v>3</v>
      </c>
      <c r="M24" s="90">
        <f>(Table16[[#This Row],[type coefficient]]*10)+Table16[[#This Row],[foreign]]</f>
        <v>10</v>
      </c>
      <c r="N24" s="87">
        <f>Table16[[#This Row],[total  score]]*0.7</f>
        <v>7</v>
      </c>
      <c r="O24" s="87">
        <f>Table16[[#This Row],[total  score]]*0.4</f>
        <v>4</v>
      </c>
      <c r="P24" s="87"/>
      <c r="Q24" s="87"/>
    </row>
    <row r="25" spans="1:17" ht="43.2" x14ac:dyDescent="0.25">
      <c r="A25" s="86" t="s">
        <v>1098</v>
      </c>
      <c r="B25" s="87">
        <v>2017</v>
      </c>
      <c r="C25" s="87" t="s">
        <v>1099</v>
      </c>
      <c r="D25" s="87" t="s">
        <v>991</v>
      </c>
      <c r="E25" s="87">
        <v>16</v>
      </c>
      <c r="F25" s="87">
        <v>5</v>
      </c>
      <c r="G25" s="91" t="s">
        <v>1100</v>
      </c>
      <c r="H25" s="89" t="s">
        <v>1101</v>
      </c>
      <c r="I25" s="87" t="s">
        <v>994</v>
      </c>
      <c r="J25" s="87">
        <v>1</v>
      </c>
      <c r="K25" s="87">
        <v>0</v>
      </c>
      <c r="L25" s="87">
        <v>3</v>
      </c>
      <c r="M25" s="90">
        <f>(Table16[[#This Row],[type coefficient]]*10)+Table16[[#This Row],[foreign]]</f>
        <v>10</v>
      </c>
      <c r="N25" s="87">
        <f>Table16[[#This Row],[total  score]]*0.7</f>
        <v>7</v>
      </c>
      <c r="O25" s="87">
        <f>Table16[[#This Row],[total  score]]*0.4</f>
        <v>4</v>
      </c>
      <c r="P25" s="87"/>
      <c r="Q25" s="87"/>
    </row>
    <row r="26" spans="1:17" ht="57.6" x14ac:dyDescent="0.25">
      <c r="A26" s="86" t="s">
        <v>1102</v>
      </c>
      <c r="B26" s="87">
        <v>2017</v>
      </c>
      <c r="C26" s="87" t="s">
        <v>1103</v>
      </c>
      <c r="D26" s="87" t="s">
        <v>1104</v>
      </c>
      <c r="E26" s="87">
        <v>8</v>
      </c>
      <c r="F26" s="87">
        <v>4</v>
      </c>
      <c r="G26" s="91" t="s">
        <v>1105</v>
      </c>
      <c r="H26" s="89" t="s">
        <v>1106</v>
      </c>
      <c r="I26" s="87" t="s">
        <v>994</v>
      </c>
      <c r="J26" s="87">
        <v>1</v>
      </c>
      <c r="K26" s="87">
        <v>0</v>
      </c>
      <c r="L26" s="87">
        <v>6</v>
      </c>
      <c r="M26" s="90">
        <f>(Table16[[#This Row],[type coefficient]]*10)+Table16[[#This Row],[foreign]]</f>
        <v>10</v>
      </c>
      <c r="N26" s="87">
        <f>Table16[[#This Row],[total  score]]*0.5</f>
        <v>5</v>
      </c>
      <c r="O26" s="87">
        <f>Table16[[#This Row],[total  score]]*0.25</f>
        <v>2.5</v>
      </c>
      <c r="P26" s="87"/>
      <c r="Q26" s="87"/>
    </row>
    <row r="27" spans="1:17" ht="43.2" x14ac:dyDescent="0.25">
      <c r="A27" s="86" t="s">
        <v>1107</v>
      </c>
      <c r="B27" s="87">
        <v>2016</v>
      </c>
      <c r="C27" s="87" t="s">
        <v>1108</v>
      </c>
      <c r="D27" s="87" t="s">
        <v>1109</v>
      </c>
      <c r="E27" s="87">
        <v>3</v>
      </c>
      <c r="F27" s="87">
        <v>4</v>
      </c>
      <c r="G27" s="91" t="s">
        <v>1110</v>
      </c>
      <c r="H27" s="89" t="s">
        <v>1111</v>
      </c>
      <c r="I27" s="87" t="s">
        <v>994</v>
      </c>
      <c r="J27" s="87">
        <v>1</v>
      </c>
      <c r="K27" s="87">
        <v>0</v>
      </c>
      <c r="L27" s="87">
        <v>5</v>
      </c>
      <c r="M27" s="90">
        <f>(Table16[[#This Row],[type coefficient]]*10)+Table16[[#This Row],[foreign]]</f>
        <v>10</v>
      </c>
      <c r="N27" s="87">
        <f>Table16[[#This Row],[total  score]]*0.55</f>
        <v>5.5</v>
      </c>
      <c r="O27" s="87">
        <f>Table16[[#This Row],[total  score]]*0.3</f>
        <v>3</v>
      </c>
      <c r="P27" s="87"/>
      <c r="Q27" s="87"/>
    </row>
    <row r="28" spans="1:17" ht="57.6" x14ac:dyDescent="0.25">
      <c r="A28" s="86" t="s">
        <v>1112</v>
      </c>
      <c r="B28" s="87">
        <v>2017</v>
      </c>
      <c r="C28" s="87" t="s">
        <v>1113</v>
      </c>
      <c r="D28" s="87" t="s">
        <v>1114</v>
      </c>
      <c r="E28" s="87">
        <v>7</v>
      </c>
      <c r="F28" s="87">
        <v>2</v>
      </c>
      <c r="G28" s="91" t="s">
        <v>1115</v>
      </c>
      <c r="H28" s="89" t="s">
        <v>1116</v>
      </c>
      <c r="I28" s="87" t="s">
        <v>994</v>
      </c>
      <c r="J28" s="87">
        <v>1</v>
      </c>
      <c r="K28" s="87">
        <v>0</v>
      </c>
      <c r="L28" s="87">
        <v>4</v>
      </c>
      <c r="M28" s="90">
        <f>(Table16[[#This Row],[type coefficient]]*10)+Table16[[#This Row],[foreign]]</f>
        <v>10</v>
      </c>
      <c r="N28" s="87">
        <f>Table16[[#This Row],[total  score]]*0.6</f>
        <v>6</v>
      </c>
      <c r="O28" s="87">
        <f>Table16[[#This Row],[total  score]]*0.35</f>
        <v>3.5</v>
      </c>
      <c r="P28" s="87"/>
      <c r="Q28" s="87"/>
    </row>
    <row r="29" spans="1:17" ht="57.6" x14ac:dyDescent="0.25">
      <c r="A29" s="86" t="s">
        <v>1117</v>
      </c>
      <c r="B29" s="87">
        <v>2017</v>
      </c>
      <c r="C29" s="87" t="s">
        <v>1118</v>
      </c>
      <c r="D29" s="87" t="s">
        <v>1119</v>
      </c>
      <c r="E29" s="87">
        <v>29</v>
      </c>
      <c r="F29" s="87">
        <v>104</v>
      </c>
      <c r="G29" s="91" t="s">
        <v>1120</v>
      </c>
      <c r="H29" s="93" t="s">
        <v>1121</v>
      </c>
      <c r="I29" s="87" t="s">
        <v>994</v>
      </c>
      <c r="J29" s="87">
        <v>1</v>
      </c>
      <c r="K29" s="87">
        <v>0</v>
      </c>
      <c r="L29" s="87">
        <v>3</v>
      </c>
      <c r="M29" s="90">
        <f>(Table16[[#This Row],[type coefficient]]*10)+Table16[[#This Row],[foreign]]</f>
        <v>10</v>
      </c>
      <c r="N29" s="87">
        <f>Table16[[#This Row],[total  score]]*0.7</f>
        <v>7</v>
      </c>
      <c r="O29" s="87">
        <f>Table16[[#This Row],[total  score]]*0.4</f>
        <v>4</v>
      </c>
      <c r="P29" s="87"/>
      <c r="Q29" s="87"/>
    </row>
    <row r="30" spans="1:17" ht="57.6" x14ac:dyDescent="0.25">
      <c r="A30" s="86" t="s">
        <v>1122</v>
      </c>
      <c r="B30" s="87">
        <v>2017</v>
      </c>
      <c r="C30" s="87" t="s">
        <v>1123</v>
      </c>
      <c r="D30" s="87" t="s">
        <v>1124</v>
      </c>
      <c r="E30" s="87">
        <v>2</v>
      </c>
      <c r="F30" s="87">
        <v>2</v>
      </c>
      <c r="G30" s="91" t="s">
        <v>1125</v>
      </c>
      <c r="H30" s="89" t="s">
        <v>1126</v>
      </c>
      <c r="I30" s="87" t="s">
        <v>994</v>
      </c>
      <c r="J30" s="87">
        <v>1</v>
      </c>
      <c r="K30" s="87">
        <v>0</v>
      </c>
      <c r="L30" s="87">
        <v>4</v>
      </c>
      <c r="M30" s="90">
        <f>(Table16[[#This Row],[type coefficient]]*10)+Table16[[#This Row],[foreign]]</f>
        <v>10</v>
      </c>
      <c r="N30" s="87">
        <f>Table16[[#This Row],[total  score]]*0.6</f>
        <v>6</v>
      </c>
      <c r="O30" s="87">
        <f>Table16[[#This Row],[total  score]]*0.35</f>
        <v>3.5</v>
      </c>
      <c r="P30" s="87"/>
      <c r="Q30" s="87"/>
    </row>
    <row r="31" spans="1:17" ht="86.4" x14ac:dyDescent="0.25">
      <c r="A31" s="86" t="s">
        <v>1127</v>
      </c>
      <c r="B31" s="87">
        <v>2016</v>
      </c>
      <c r="C31" s="87" t="s">
        <v>1128</v>
      </c>
      <c r="D31" s="87" t="s">
        <v>1129</v>
      </c>
      <c r="E31" s="87">
        <v>4</v>
      </c>
      <c r="F31" s="87">
        <v>3</v>
      </c>
      <c r="G31" s="91" t="s">
        <v>1130</v>
      </c>
      <c r="H31" s="89" t="s">
        <v>1131</v>
      </c>
      <c r="I31" s="87" t="s">
        <v>994</v>
      </c>
      <c r="J31" s="87">
        <v>1</v>
      </c>
      <c r="K31" s="87">
        <v>0</v>
      </c>
      <c r="L31" s="87">
        <v>4</v>
      </c>
      <c r="M31" s="90">
        <f>(Table16[[#This Row],[type coefficient]]*10)+Table16[[#This Row],[foreign]]</f>
        <v>10</v>
      </c>
      <c r="N31" s="87">
        <f>Table16[[#This Row],[total  score]]*0.6</f>
        <v>6</v>
      </c>
      <c r="O31" s="87">
        <f>Table16[[#This Row],[total  score]]*0.35</f>
        <v>3.5</v>
      </c>
      <c r="P31" s="87"/>
      <c r="Q31" s="87"/>
    </row>
    <row r="32" spans="1:17" ht="57.6" x14ac:dyDescent="0.25">
      <c r="A32" s="86" t="s">
        <v>1132</v>
      </c>
      <c r="B32" s="87">
        <v>2017</v>
      </c>
      <c r="C32" s="87" t="s">
        <v>1133</v>
      </c>
      <c r="D32" s="87" t="s">
        <v>1134</v>
      </c>
      <c r="E32" s="87">
        <v>4</v>
      </c>
      <c r="F32" s="87">
        <v>3</v>
      </c>
      <c r="G32" s="91" t="s">
        <v>1135</v>
      </c>
      <c r="H32" s="89" t="s">
        <v>1136</v>
      </c>
      <c r="I32" s="87" t="s">
        <v>994</v>
      </c>
      <c r="J32" s="87">
        <v>1</v>
      </c>
      <c r="K32" s="87">
        <v>0</v>
      </c>
      <c r="L32" s="87">
        <v>8</v>
      </c>
      <c r="M32" s="90">
        <f>(Table16[[#This Row],[type coefficient]]*10)+Table16[[#This Row],[foreign]]</f>
        <v>10</v>
      </c>
      <c r="N32" s="87">
        <f>Table16[[#This Row],[total  score]]*0.5</f>
        <v>5</v>
      </c>
      <c r="O32" s="87">
        <f>Table16[[#This Row],[total  score]]*0.25</f>
        <v>2.5</v>
      </c>
      <c r="P32" s="87"/>
      <c r="Q32" s="87"/>
    </row>
    <row r="33" spans="1:17" ht="57.6" x14ac:dyDescent="0.25">
      <c r="A33" s="86" t="s">
        <v>1137</v>
      </c>
      <c r="B33" s="87">
        <v>2017</v>
      </c>
      <c r="C33" s="87" t="s">
        <v>1138</v>
      </c>
      <c r="D33" s="87" t="s">
        <v>1109</v>
      </c>
      <c r="E33" s="87">
        <v>4</v>
      </c>
      <c r="F33" s="87">
        <v>1</v>
      </c>
      <c r="G33" s="91" t="s">
        <v>1139</v>
      </c>
      <c r="H33" s="89" t="s">
        <v>1140</v>
      </c>
      <c r="I33" s="87" t="s">
        <v>994</v>
      </c>
      <c r="J33" s="87">
        <v>1</v>
      </c>
      <c r="K33" s="87">
        <v>0</v>
      </c>
      <c r="L33" s="87">
        <v>5</v>
      </c>
      <c r="M33" s="90">
        <f>(Table16[[#This Row],[type coefficient]]*10)+Table16[[#This Row],[foreign]]</f>
        <v>10</v>
      </c>
      <c r="N33" s="87">
        <f>Table16[[#This Row],[total  score]]*0.55</f>
        <v>5.5</v>
      </c>
      <c r="O33" s="87">
        <f>Table16[[#This Row],[total  score]]*0.3</f>
        <v>3</v>
      </c>
      <c r="P33" s="87"/>
      <c r="Q33" s="87"/>
    </row>
    <row r="34" spans="1:17" ht="43.2" x14ac:dyDescent="0.25">
      <c r="A34" s="86" t="s">
        <v>1141</v>
      </c>
      <c r="B34" s="87">
        <v>2017</v>
      </c>
      <c r="C34" s="87" t="s">
        <v>1142</v>
      </c>
      <c r="D34" s="87" t="s">
        <v>991</v>
      </c>
      <c r="E34" s="87">
        <v>15</v>
      </c>
      <c r="F34" s="87">
        <v>11</v>
      </c>
      <c r="G34" s="91" t="s">
        <v>1143</v>
      </c>
      <c r="H34" s="93" t="s">
        <v>1144</v>
      </c>
      <c r="I34" s="87" t="s">
        <v>994</v>
      </c>
      <c r="J34" s="87">
        <v>1</v>
      </c>
      <c r="K34" s="87">
        <v>0</v>
      </c>
      <c r="L34" s="87">
        <v>3</v>
      </c>
      <c r="M34" s="90">
        <f>(Table16[[#This Row],[type coefficient]]*10)+Table16[[#This Row],[foreign]]</f>
        <v>10</v>
      </c>
      <c r="N34" s="87">
        <f>Table16[[#This Row],[total  score]]*0.7</f>
        <v>7</v>
      </c>
      <c r="O34" s="87">
        <f>Table16[[#This Row],[total  score]]*0.4</f>
        <v>4</v>
      </c>
      <c r="P34" s="87"/>
      <c r="Q34" s="87"/>
    </row>
    <row r="35" spans="1:17" ht="57.6" x14ac:dyDescent="0.25">
      <c r="A35" s="86" t="s">
        <v>1145</v>
      </c>
      <c r="B35" s="87">
        <v>2016</v>
      </c>
      <c r="C35" s="87" t="s">
        <v>1146</v>
      </c>
      <c r="D35" s="87" t="s">
        <v>991</v>
      </c>
      <c r="E35" s="87">
        <v>15</v>
      </c>
      <c r="F35" s="87">
        <v>7</v>
      </c>
      <c r="G35" s="91" t="s">
        <v>1147</v>
      </c>
      <c r="H35" s="89" t="s">
        <v>1148</v>
      </c>
      <c r="I35" s="87" t="s">
        <v>994</v>
      </c>
      <c r="J35" s="87">
        <v>1</v>
      </c>
      <c r="K35" s="87">
        <v>0</v>
      </c>
      <c r="L35" s="87">
        <v>3</v>
      </c>
      <c r="M35" s="90">
        <f>(Table16[[#This Row],[type coefficient]]*10)+Table16[[#This Row],[foreign]]</f>
        <v>10</v>
      </c>
      <c r="N35" s="87">
        <f>Table16[[#This Row],[total  score]]*0.7</f>
        <v>7</v>
      </c>
      <c r="O35" s="87">
        <f>Table16[[#This Row],[total  score]]*0.4</f>
        <v>4</v>
      </c>
      <c r="P35" s="87"/>
      <c r="Q35" s="87"/>
    </row>
    <row r="36" spans="1:17" ht="57.6" x14ac:dyDescent="0.25">
      <c r="A36" s="86" t="s">
        <v>1149</v>
      </c>
      <c r="B36" s="87">
        <v>2017</v>
      </c>
      <c r="C36" s="87" t="s">
        <v>1150</v>
      </c>
      <c r="D36" s="87" t="s">
        <v>1151</v>
      </c>
      <c r="E36" s="87">
        <v>6</v>
      </c>
      <c r="F36" s="87">
        <v>1</v>
      </c>
      <c r="G36" s="91" t="s">
        <v>1152</v>
      </c>
      <c r="H36" s="93" t="s">
        <v>1153</v>
      </c>
      <c r="I36" s="87" t="s">
        <v>994</v>
      </c>
      <c r="J36" s="87">
        <v>1</v>
      </c>
      <c r="K36" s="87">
        <v>0</v>
      </c>
      <c r="L36" s="87">
        <v>3</v>
      </c>
      <c r="M36" s="90">
        <f>(Table16[[#This Row],[type coefficient]]*10)+Table16[[#This Row],[foreign]]</f>
        <v>10</v>
      </c>
      <c r="N36" s="87">
        <f>Table16[[#This Row],[total  score]]*0.7</f>
        <v>7</v>
      </c>
      <c r="O36" s="87">
        <f>Table16[[#This Row],[total  score]]*0.4</f>
        <v>4</v>
      </c>
      <c r="P36" s="87"/>
      <c r="Q36" s="87"/>
    </row>
    <row r="37" spans="1:17" ht="43.2" x14ac:dyDescent="0.25">
      <c r="A37" s="86" t="s">
        <v>1154</v>
      </c>
      <c r="B37" s="87">
        <v>2017</v>
      </c>
      <c r="C37" s="87" t="s">
        <v>1155</v>
      </c>
      <c r="D37" s="87" t="s">
        <v>991</v>
      </c>
      <c r="E37" s="87">
        <v>16</v>
      </c>
      <c r="F37" s="87">
        <v>1</v>
      </c>
      <c r="G37" s="91" t="s">
        <v>1156</v>
      </c>
      <c r="H37" s="89" t="s">
        <v>1157</v>
      </c>
      <c r="I37" s="87" t="s">
        <v>994</v>
      </c>
      <c r="J37" s="87">
        <v>1</v>
      </c>
      <c r="K37" s="87">
        <v>0</v>
      </c>
      <c r="L37" s="87">
        <v>4</v>
      </c>
      <c r="M37" s="90">
        <f>(Table16[[#This Row],[type coefficient]]*10)+Table16[[#This Row],[foreign]]</f>
        <v>10</v>
      </c>
      <c r="N37" s="87">
        <f>Table16[[#This Row],[total  score]]*0.6</f>
        <v>6</v>
      </c>
      <c r="O37" s="87">
        <f>Table16[[#This Row],[total  score]]*0.35</f>
        <v>3.5</v>
      </c>
      <c r="P37" s="87"/>
      <c r="Q37" s="87"/>
    </row>
    <row r="38" spans="1:17" ht="43.2" x14ac:dyDescent="0.25">
      <c r="A38" s="86" t="s">
        <v>1158</v>
      </c>
      <c r="B38" s="87">
        <v>2017</v>
      </c>
      <c r="C38" s="87" t="s">
        <v>1159</v>
      </c>
      <c r="D38" s="87" t="s">
        <v>1160</v>
      </c>
      <c r="E38" s="87">
        <v>6</v>
      </c>
      <c r="F38" s="87">
        <v>1</v>
      </c>
      <c r="G38" s="91" t="s">
        <v>1161</v>
      </c>
      <c r="H38" s="89" t="s">
        <v>1162</v>
      </c>
      <c r="I38" s="87" t="s">
        <v>994</v>
      </c>
      <c r="J38" s="87">
        <v>1</v>
      </c>
      <c r="K38" s="87">
        <v>0</v>
      </c>
      <c r="L38" s="87">
        <v>4</v>
      </c>
      <c r="M38" s="90">
        <f>(Table16[[#This Row],[type coefficient]]*10)+Table16[[#This Row],[foreign]]</f>
        <v>10</v>
      </c>
      <c r="N38" s="87">
        <f>Table16[[#This Row],[total  score]]*0.6</f>
        <v>6</v>
      </c>
      <c r="O38" s="87">
        <f>Table16[[#This Row],[total  score]]*0.35</f>
        <v>3.5</v>
      </c>
      <c r="P38" s="87"/>
      <c r="Q38" s="87"/>
    </row>
    <row r="39" spans="1:17" ht="43.2" x14ac:dyDescent="0.25">
      <c r="A39" s="86" t="s">
        <v>1163</v>
      </c>
      <c r="B39" s="87">
        <v>2017</v>
      </c>
      <c r="C39" s="87" t="s">
        <v>1164</v>
      </c>
      <c r="D39" s="87" t="s">
        <v>1165</v>
      </c>
      <c r="E39" s="87">
        <v>2</v>
      </c>
      <c r="F39" s="87">
        <v>4</v>
      </c>
      <c r="G39" s="91" t="s">
        <v>1166</v>
      </c>
      <c r="H39" s="89" t="s">
        <v>1167</v>
      </c>
      <c r="I39" s="87" t="s">
        <v>994</v>
      </c>
      <c r="J39" s="87">
        <v>1</v>
      </c>
      <c r="K39" s="87">
        <v>0</v>
      </c>
      <c r="L39" s="87">
        <v>6</v>
      </c>
      <c r="M39" s="90">
        <f>(Table16[[#This Row],[type coefficient]]*10)+Table16[[#This Row],[foreign]]</f>
        <v>10</v>
      </c>
      <c r="N39" s="87">
        <f>Table16[[#This Row],[total  score]]*0.5</f>
        <v>5</v>
      </c>
      <c r="O39" s="87">
        <f>Table16[[#This Row],[total  score]]*0.25</f>
        <v>2.5</v>
      </c>
      <c r="P39" s="87"/>
      <c r="Q39" s="87"/>
    </row>
    <row r="40" spans="1:17" ht="43.2" x14ac:dyDescent="0.25">
      <c r="A40" s="86" t="s">
        <v>1168</v>
      </c>
      <c r="B40" s="87">
        <v>2017</v>
      </c>
      <c r="C40" s="87" t="s">
        <v>1169</v>
      </c>
      <c r="D40" s="87" t="s">
        <v>1048</v>
      </c>
      <c r="E40" s="87">
        <v>6</v>
      </c>
      <c r="F40" s="87">
        <v>3</v>
      </c>
      <c r="G40" s="91" t="s">
        <v>1170</v>
      </c>
      <c r="H40" s="89" t="s">
        <v>1171</v>
      </c>
      <c r="I40" s="87" t="s">
        <v>994</v>
      </c>
      <c r="J40" s="87">
        <v>1</v>
      </c>
      <c r="K40" s="87">
        <v>0</v>
      </c>
      <c r="L40" s="87">
        <v>5</v>
      </c>
      <c r="M40" s="90">
        <f>(Table16[[#This Row],[type coefficient]]*10)+Table16[[#This Row],[foreign]]</f>
        <v>10</v>
      </c>
      <c r="N40" s="87">
        <f>Table16[[#This Row],[total  score]]*0.55</f>
        <v>5.5</v>
      </c>
      <c r="O40" s="87">
        <f>Table16[[#This Row],[total  score]]*0.3</f>
        <v>3</v>
      </c>
      <c r="P40" s="87"/>
      <c r="Q40" s="87"/>
    </row>
    <row r="41" spans="1:17" ht="28.8" x14ac:dyDescent="0.25">
      <c r="A41" s="86" t="s">
        <v>1172</v>
      </c>
      <c r="B41" s="87">
        <v>2017</v>
      </c>
      <c r="C41" s="87" t="s">
        <v>1173</v>
      </c>
      <c r="D41" s="87" t="s">
        <v>1034</v>
      </c>
      <c r="E41" s="87">
        <v>3</v>
      </c>
      <c r="F41" s="87">
        <v>3</v>
      </c>
      <c r="G41" s="91" t="s">
        <v>1174</v>
      </c>
      <c r="H41" s="89" t="s">
        <v>1175</v>
      </c>
      <c r="I41" s="87" t="s">
        <v>994</v>
      </c>
      <c r="J41" s="87">
        <v>1</v>
      </c>
      <c r="K41" s="87">
        <v>0</v>
      </c>
      <c r="L41" s="87">
        <v>2</v>
      </c>
      <c r="M41" s="90">
        <f>(Table16[[#This Row],[type coefficient]]*10)+Table16[[#This Row],[foreign]]</f>
        <v>10</v>
      </c>
      <c r="N41" s="87">
        <f>Table16[[#This Row],[total  score]]*0.8</f>
        <v>8</v>
      </c>
      <c r="O41" s="87">
        <f>Table16[[#This Row],[total  score]]*0.55</f>
        <v>5.5</v>
      </c>
      <c r="P41" s="87"/>
      <c r="Q41" s="87"/>
    </row>
    <row r="42" spans="1:17" ht="72" x14ac:dyDescent="0.25">
      <c r="A42" s="86" t="s">
        <v>1176</v>
      </c>
      <c r="B42" s="87">
        <v>2017</v>
      </c>
      <c r="C42" s="87" t="s">
        <v>1177</v>
      </c>
      <c r="D42" s="87" t="s">
        <v>1151</v>
      </c>
      <c r="E42" s="87">
        <v>6</v>
      </c>
      <c r="F42" s="87">
        <v>1</v>
      </c>
      <c r="G42" s="91" t="s">
        <v>1178</v>
      </c>
      <c r="H42" s="93" t="s">
        <v>1179</v>
      </c>
      <c r="I42" s="87" t="s">
        <v>994</v>
      </c>
      <c r="J42" s="87">
        <v>1</v>
      </c>
      <c r="K42" s="87">
        <v>0</v>
      </c>
      <c r="L42" s="87">
        <v>3</v>
      </c>
      <c r="M42" s="90">
        <f>(Table16[[#This Row],[type coefficient]]*10)+Table16[[#This Row],[foreign]]</f>
        <v>10</v>
      </c>
      <c r="N42" s="87">
        <f>Table16[[#This Row],[total  score]]*0.7</f>
        <v>7</v>
      </c>
      <c r="O42" s="87">
        <f>Table16[[#This Row],[total  score]]*0.4</f>
        <v>4</v>
      </c>
      <c r="P42" s="87"/>
      <c r="Q42" s="87"/>
    </row>
    <row r="43" spans="1:17" ht="57.6" x14ac:dyDescent="0.25">
      <c r="A43" s="86" t="s">
        <v>1180</v>
      </c>
      <c r="B43" s="87">
        <v>2017</v>
      </c>
      <c r="C43" s="87" t="s">
        <v>1181</v>
      </c>
      <c r="D43" s="87" t="s">
        <v>1182</v>
      </c>
      <c r="E43" s="87"/>
      <c r="F43" s="87"/>
      <c r="G43" s="91"/>
      <c r="H43" s="89" t="s">
        <v>1183</v>
      </c>
      <c r="I43" s="87" t="s">
        <v>994</v>
      </c>
      <c r="J43" s="87">
        <v>1</v>
      </c>
      <c r="K43" s="87">
        <v>0</v>
      </c>
      <c r="L43" s="87">
        <v>7</v>
      </c>
      <c r="M43" s="90">
        <f>(Table16[[#This Row],[type coefficient]]*10)+Table16[[#This Row],[foreign]]</f>
        <v>10</v>
      </c>
      <c r="N43" s="87">
        <f>Table16[[#This Row],[total  score]]*0.5</f>
        <v>5</v>
      </c>
      <c r="O43" s="87">
        <f>Table16[[#This Row],[total  score]]*0.25</f>
        <v>2.5</v>
      </c>
      <c r="P43" s="87"/>
      <c r="Q43" s="87"/>
    </row>
    <row r="44" spans="1:17" ht="57.6" x14ac:dyDescent="0.25">
      <c r="A44" s="86" t="s">
        <v>1184</v>
      </c>
      <c r="B44" s="87">
        <v>2017</v>
      </c>
      <c r="C44" s="87" t="s">
        <v>1185</v>
      </c>
      <c r="D44" s="87" t="s">
        <v>1186</v>
      </c>
      <c r="E44" s="87">
        <v>13</v>
      </c>
      <c r="F44" s="87">
        <v>2</v>
      </c>
      <c r="G44" s="91" t="s">
        <v>1187</v>
      </c>
      <c r="H44" s="89" t="s">
        <v>1188</v>
      </c>
      <c r="I44" s="87" t="s">
        <v>994</v>
      </c>
      <c r="J44" s="87">
        <v>1</v>
      </c>
      <c r="K44" s="87">
        <v>0</v>
      </c>
      <c r="L44" s="87">
        <v>2</v>
      </c>
      <c r="M44" s="90">
        <f>(Table16[[#This Row],[type coefficient]]*10)+Table16[[#This Row],[foreign]]</f>
        <v>10</v>
      </c>
      <c r="N44" s="87">
        <f>Table16[[#This Row],[total  score]]*0.8</f>
        <v>8</v>
      </c>
      <c r="O44" s="87">
        <f>Table16[[#This Row],[total  score]]*0.55</f>
        <v>5.5</v>
      </c>
      <c r="P44" s="87"/>
      <c r="Q44" s="87"/>
    </row>
    <row r="45" spans="1:17" ht="43.2" x14ac:dyDescent="0.25">
      <c r="A45" s="86" t="s">
        <v>1189</v>
      </c>
      <c r="B45" s="87">
        <v>2017</v>
      </c>
      <c r="C45" s="87" t="s">
        <v>1190</v>
      </c>
      <c r="D45" s="87" t="s">
        <v>1191</v>
      </c>
      <c r="E45" s="87">
        <v>7</v>
      </c>
      <c r="F45" s="87">
        <v>10</v>
      </c>
      <c r="G45" s="91" t="s">
        <v>1192</v>
      </c>
      <c r="H45" s="89" t="s">
        <v>1193</v>
      </c>
      <c r="I45" s="87" t="s">
        <v>999</v>
      </c>
      <c r="J45" s="87">
        <v>0.5</v>
      </c>
      <c r="K45" s="87">
        <v>5</v>
      </c>
      <c r="L45" s="87">
        <v>5</v>
      </c>
      <c r="M45" s="90">
        <f>(Table16[[#This Row],[type coefficient]]*10)+Table16[[#This Row],[foreign]]</f>
        <v>10</v>
      </c>
      <c r="N45" s="87">
        <f>Table16[[#This Row],[total  score]]*0.55</f>
        <v>5.5</v>
      </c>
      <c r="O45" s="87">
        <f>Table16[[#This Row],[total  score]]*0.3</f>
        <v>3</v>
      </c>
      <c r="P45" s="87"/>
      <c r="Q45" s="87"/>
    </row>
    <row r="46" spans="1:17" ht="28.8" x14ac:dyDescent="0.25">
      <c r="A46" s="86" t="s">
        <v>1194</v>
      </c>
      <c r="B46" s="87">
        <v>2017</v>
      </c>
      <c r="C46" s="87" t="s">
        <v>1195</v>
      </c>
      <c r="D46" s="87" t="s">
        <v>1196</v>
      </c>
      <c r="E46" s="87">
        <v>6</v>
      </c>
      <c r="F46" s="87">
        <v>2</v>
      </c>
      <c r="G46" s="91" t="s">
        <v>1197</v>
      </c>
      <c r="H46" s="89" t="s">
        <v>1198</v>
      </c>
      <c r="I46" s="87" t="s">
        <v>994</v>
      </c>
      <c r="J46" s="87">
        <v>1</v>
      </c>
      <c r="K46" s="87">
        <v>0</v>
      </c>
      <c r="L46" s="87">
        <v>4</v>
      </c>
      <c r="M46" s="90">
        <f>(Table16[[#This Row],[type coefficient]]*10)+Table16[[#This Row],[foreign]]</f>
        <v>10</v>
      </c>
      <c r="N46" s="87">
        <f>Table16[[#This Row],[total  score]]*0.6</f>
        <v>6</v>
      </c>
      <c r="O46" s="87">
        <f>Table16[[#This Row],[total  score]]*0.35</f>
        <v>3.5</v>
      </c>
      <c r="P46" s="87"/>
      <c r="Q46" s="87"/>
    </row>
    <row r="47" spans="1:17" ht="57.6" x14ac:dyDescent="0.25">
      <c r="A47" s="86" t="s">
        <v>1199</v>
      </c>
      <c r="B47" s="87">
        <v>2017</v>
      </c>
      <c r="C47" s="87" t="s">
        <v>1200</v>
      </c>
      <c r="D47" s="87" t="s">
        <v>991</v>
      </c>
      <c r="E47" s="87">
        <v>15</v>
      </c>
      <c r="F47" s="87">
        <v>12</v>
      </c>
      <c r="G47" s="91" t="s">
        <v>1201</v>
      </c>
      <c r="H47" s="89" t="s">
        <v>1202</v>
      </c>
      <c r="I47" s="87" t="s">
        <v>994</v>
      </c>
      <c r="J47" s="87">
        <v>1</v>
      </c>
      <c r="K47" s="87">
        <v>0</v>
      </c>
      <c r="L47" s="87">
        <v>4</v>
      </c>
      <c r="M47" s="90">
        <f>(Table16[[#This Row],[type coefficient]]*10)+Table16[[#This Row],[foreign]]</f>
        <v>10</v>
      </c>
      <c r="N47" s="87">
        <f>Table16[[#This Row],[total  score]]*0.6</f>
        <v>6</v>
      </c>
      <c r="O47" s="87">
        <f>Table16[[#This Row],[total  score]]*0.35</f>
        <v>3.5</v>
      </c>
      <c r="P47" s="87"/>
      <c r="Q47" s="87"/>
    </row>
    <row r="48" spans="1:17" ht="43.2" x14ac:dyDescent="0.25">
      <c r="A48" s="86" t="s">
        <v>1203</v>
      </c>
      <c r="B48" s="87">
        <v>2017</v>
      </c>
      <c r="C48" s="87" t="s">
        <v>1204</v>
      </c>
      <c r="D48" s="87" t="s">
        <v>991</v>
      </c>
      <c r="E48" s="87">
        <v>16</v>
      </c>
      <c r="F48" s="87">
        <v>3</v>
      </c>
      <c r="G48" s="91" t="s">
        <v>1205</v>
      </c>
      <c r="H48" s="89" t="s">
        <v>1206</v>
      </c>
      <c r="I48" s="87" t="s">
        <v>454</v>
      </c>
      <c r="J48" s="87">
        <v>1</v>
      </c>
      <c r="K48" s="87">
        <v>0</v>
      </c>
      <c r="L48" s="87">
        <v>5</v>
      </c>
      <c r="M48" s="90">
        <f>(Table16[[#This Row],[type coefficient]]*10)+Table16[[#This Row],[foreign]]</f>
        <v>10</v>
      </c>
      <c r="N48" s="87">
        <f>Table16[[#This Row],[total  score]]*0.55</f>
        <v>5.5</v>
      </c>
      <c r="O48" s="87">
        <f>Table16[[#This Row],[total  score]]*0.3</f>
        <v>3</v>
      </c>
      <c r="P48" s="87"/>
      <c r="Q48" s="87"/>
    </row>
    <row r="49" spans="1:17" ht="57.6" x14ac:dyDescent="0.25">
      <c r="A49" s="86" t="s">
        <v>1207</v>
      </c>
      <c r="B49" s="87">
        <v>2017</v>
      </c>
      <c r="C49" s="87" t="s">
        <v>1208</v>
      </c>
      <c r="D49" s="87" t="s">
        <v>1209</v>
      </c>
      <c r="E49" s="87">
        <v>3</v>
      </c>
      <c r="F49" s="87">
        <v>2</v>
      </c>
      <c r="G49" s="91" t="s">
        <v>1210</v>
      </c>
      <c r="H49" s="89" t="s">
        <v>1211</v>
      </c>
      <c r="I49" s="87" t="s">
        <v>994</v>
      </c>
      <c r="J49" s="87">
        <v>1</v>
      </c>
      <c r="K49" s="87">
        <v>0</v>
      </c>
      <c r="L49" s="87">
        <v>7</v>
      </c>
      <c r="M49" s="90">
        <f>(Table16[[#This Row],[type coefficient]]*10)+Table16[[#This Row],[foreign]]</f>
        <v>10</v>
      </c>
      <c r="N49" s="87">
        <f>Table16[[#This Row],[total  score]]*0.5</f>
        <v>5</v>
      </c>
      <c r="O49" s="87">
        <f>Table16[[#This Row],[total  score]]*0.25</f>
        <v>2.5</v>
      </c>
      <c r="P49" s="87"/>
      <c r="Q49" s="87"/>
    </row>
    <row r="50" spans="1:17" ht="28.8" x14ac:dyDescent="0.25">
      <c r="A50" s="94" t="s">
        <v>484</v>
      </c>
      <c r="B50" s="87">
        <v>2017</v>
      </c>
      <c r="C50" s="87" t="s">
        <v>1212</v>
      </c>
      <c r="D50" s="87" t="s">
        <v>1213</v>
      </c>
      <c r="E50" s="87">
        <v>0</v>
      </c>
      <c r="F50" s="87">
        <v>0</v>
      </c>
      <c r="G50" s="91" t="s">
        <v>1214</v>
      </c>
      <c r="H50" s="89" t="s">
        <v>1215</v>
      </c>
      <c r="I50" s="87" t="s">
        <v>1216</v>
      </c>
      <c r="J50" s="87">
        <v>0.25</v>
      </c>
      <c r="K50" s="87">
        <v>0</v>
      </c>
      <c r="L50" s="87">
        <v>1</v>
      </c>
      <c r="M50" s="90">
        <f>(Table16[[#This Row],[type coefficient]]*10)+Table16[[#This Row],[foreign]]</f>
        <v>2.5</v>
      </c>
      <c r="N50" s="87">
        <f>Table16[[#This Row],[total  score]]*0.9</f>
        <v>2.25</v>
      </c>
      <c r="O50" s="87">
        <v>0</v>
      </c>
      <c r="P50" s="87"/>
      <c r="Q50" s="87"/>
    </row>
    <row r="51" spans="1:17" ht="57.6" x14ac:dyDescent="0.25">
      <c r="A51" s="94" t="s">
        <v>484</v>
      </c>
      <c r="B51" s="87">
        <v>2017</v>
      </c>
      <c r="C51" s="87" t="s">
        <v>1217</v>
      </c>
      <c r="D51" s="87" t="s">
        <v>1218</v>
      </c>
      <c r="E51" s="87">
        <v>15</v>
      </c>
      <c r="F51" s="87">
        <v>8</v>
      </c>
      <c r="G51" s="91">
        <v>154</v>
      </c>
      <c r="H51" s="89" t="s">
        <v>1219</v>
      </c>
      <c r="I51" s="87" t="s">
        <v>999</v>
      </c>
      <c r="J51" s="87">
        <v>0.5</v>
      </c>
      <c r="K51" s="87">
        <v>0</v>
      </c>
      <c r="L51" s="87">
        <v>1</v>
      </c>
      <c r="M51" s="90">
        <f>(Table16[[#This Row],[type coefficient]]*10)+Table16[[#This Row],[foreign]]</f>
        <v>5</v>
      </c>
      <c r="N51" s="87">
        <f>Table16[[#This Row],[total  score]]*0.9</f>
        <v>4.5</v>
      </c>
      <c r="O51" s="87">
        <v>0</v>
      </c>
      <c r="P51" s="87"/>
      <c r="Q51" s="87"/>
    </row>
    <row r="52" spans="1:17" ht="28.8" x14ac:dyDescent="0.25">
      <c r="A52" s="86" t="s">
        <v>484</v>
      </c>
      <c r="B52" s="87">
        <v>2017</v>
      </c>
      <c r="C52" s="87" t="s">
        <v>1220</v>
      </c>
      <c r="D52" s="87" t="s">
        <v>1221</v>
      </c>
      <c r="E52" s="87">
        <v>1</v>
      </c>
      <c r="F52" s="87">
        <v>15</v>
      </c>
      <c r="G52" s="91" t="s">
        <v>1222</v>
      </c>
      <c r="H52" s="89" t="s">
        <v>1223</v>
      </c>
      <c r="I52" s="87" t="s">
        <v>1216</v>
      </c>
      <c r="J52" s="87">
        <v>0.25</v>
      </c>
      <c r="K52" s="87">
        <v>0</v>
      </c>
      <c r="L52" s="87">
        <v>1</v>
      </c>
      <c r="M52" s="90">
        <f>(Table16[[#This Row],[type coefficient]]*10)+Table16[[#This Row],[foreign]]</f>
        <v>2.5</v>
      </c>
      <c r="N52" s="87">
        <f>Table16[[#This Row],[total  score]]*0.9</f>
        <v>2.25</v>
      </c>
      <c r="O52" s="87">
        <v>0</v>
      </c>
      <c r="P52" s="87"/>
      <c r="Q52" s="87"/>
    </row>
    <row r="53" spans="1:17" ht="28.8" x14ac:dyDescent="0.25">
      <c r="A53" s="94" t="s">
        <v>484</v>
      </c>
      <c r="B53" s="87">
        <v>2017</v>
      </c>
      <c r="C53" s="87" t="s">
        <v>1224</v>
      </c>
      <c r="D53" s="87" t="s">
        <v>1221</v>
      </c>
      <c r="E53" s="87">
        <v>16</v>
      </c>
      <c r="F53" s="87">
        <v>3</v>
      </c>
      <c r="G53" s="91" t="s">
        <v>1225</v>
      </c>
      <c r="H53" s="89" t="s">
        <v>1226</v>
      </c>
      <c r="I53" s="87" t="s">
        <v>1216</v>
      </c>
      <c r="J53" s="87">
        <v>0.25</v>
      </c>
      <c r="K53" s="87">
        <v>0</v>
      </c>
      <c r="L53" s="87">
        <v>1</v>
      </c>
      <c r="M53" s="90">
        <f>(Table16[[#This Row],[type coefficient]]*10)+Table16[[#This Row],[foreign]]</f>
        <v>2.5</v>
      </c>
      <c r="N53" s="87">
        <f>Table16[[#This Row],[total  score]]*0.9</f>
        <v>2.25</v>
      </c>
      <c r="O53" s="87">
        <v>0</v>
      </c>
      <c r="P53" s="87"/>
      <c r="Q53" s="87"/>
    </row>
    <row r="54" spans="1:17" ht="28.8" x14ac:dyDescent="0.25">
      <c r="A54" s="94" t="s">
        <v>484</v>
      </c>
      <c r="B54" s="87">
        <v>2017</v>
      </c>
      <c r="C54" s="87" t="s">
        <v>1227</v>
      </c>
      <c r="D54" s="87" t="s">
        <v>1221</v>
      </c>
      <c r="E54" s="87">
        <v>1</v>
      </c>
      <c r="F54" s="87">
        <v>15</v>
      </c>
      <c r="G54" s="91" t="s">
        <v>1228</v>
      </c>
      <c r="H54" s="89" t="s">
        <v>1229</v>
      </c>
      <c r="I54" s="87" t="s">
        <v>1216</v>
      </c>
      <c r="J54" s="87">
        <v>0.25</v>
      </c>
      <c r="K54" s="87">
        <v>0</v>
      </c>
      <c r="L54" s="87">
        <v>1</v>
      </c>
      <c r="M54" s="90">
        <f>(Table16[[#This Row],[type coefficient]]*10)+Table16[[#This Row],[foreign]]</f>
        <v>2.5</v>
      </c>
      <c r="N54" s="87">
        <f>Table16[[#This Row],[total  score]]*0.9</f>
        <v>2.25</v>
      </c>
      <c r="O54" s="87">
        <v>0</v>
      </c>
      <c r="P54" s="87"/>
      <c r="Q54" s="87"/>
    </row>
    <row r="55" spans="1:17" ht="43.2" x14ac:dyDescent="0.25">
      <c r="A55" s="94" t="s">
        <v>484</v>
      </c>
      <c r="B55" s="87">
        <v>2017</v>
      </c>
      <c r="C55" s="87" t="s">
        <v>1230</v>
      </c>
      <c r="D55" s="87" t="s">
        <v>991</v>
      </c>
      <c r="E55" s="87">
        <v>15</v>
      </c>
      <c r="F55" s="87">
        <v>9</v>
      </c>
      <c r="G55" s="91"/>
      <c r="H55" s="89" t="s">
        <v>1231</v>
      </c>
      <c r="I55" s="87" t="s">
        <v>1232</v>
      </c>
      <c r="J55" s="87">
        <v>0.34</v>
      </c>
      <c r="K55" s="87">
        <v>0</v>
      </c>
      <c r="L55" s="87">
        <v>1</v>
      </c>
      <c r="M55" s="90">
        <f>(Table16[[#This Row],[type coefficient]]*10)+Table16[[#This Row],[foreign]]</f>
        <v>3.4000000000000004</v>
      </c>
      <c r="N55" s="87">
        <f>Table16[[#This Row],[total  score]]*0.9</f>
        <v>3.0600000000000005</v>
      </c>
      <c r="O55" s="87">
        <v>0</v>
      </c>
      <c r="P55" s="87"/>
      <c r="Q55" s="87"/>
    </row>
    <row r="56" spans="1:17" x14ac:dyDescent="0.25">
      <c r="A56" s="94" t="s">
        <v>484</v>
      </c>
      <c r="B56" s="87">
        <v>2017</v>
      </c>
      <c r="C56" s="87" t="s">
        <v>1233</v>
      </c>
      <c r="D56" s="87" t="s">
        <v>1221</v>
      </c>
      <c r="E56" s="87">
        <v>15</v>
      </c>
      <c r="F56" s="87">
        <v>9</v>
      </c>
      <c r="G56" s="91" t="s">
        <v>1234</v>
      </c>
      <c r="H56" s="89" t="s">
        <v>1235</v>
      </c>
      <c r="I56" s="87" t="s">
        <v>1216</v>
      </c>
      <c r="J56" s="87">
        <v>0.25</v>
      </c>
      <c r="K56" s="87">
        <v>0</v>
      </c>
      <c r="L56" s="87">
        <v>1</v>
      </c>
      <c r="M56" s="90">
        <f>(Table16[[#This Row],[type coefficient]]*10)+Table16[[#This Row],[foreign]]</f>
        <v>2.5</v>
      </c>
      <c r="N56" s="87">
        <f>Table16[[#This Row],[total  score]]*0.9</f>
        <v>2.25</v>
      </c>
      <c r="O56" s="87">
        <v>0</v>
      </c>
      <c r="P56" s="87"/>
      <c r="Q56" s="87"/>
    </row>
    <row r="57" spans="1:17" ht="43.2" x14ac:dyDescent="0.25">
      <c r="A57" s="94" t="s">
        <v>484</v>
      </c>
      <c r="B57" s="87">
        <v>2017</v>
      </c>
      <c r="C57" s="87" t="s">
        <v>1236</v>
      </c>
      <c r="D57" s="87" t="s">
        <v>991</v>
      </c>
      <c r="E57" s="87">
        <v>16</v>
      </c>
      <c r="F57" s="87">
        <v>4</v>
      </c>
      <c r="G57" s="91" t="s">
        <v>1237</v>
      </c>
      <c r="H57" s="89" t="s">
        <v>1238</v>
      </c>
      <c r="I57" s="87" t="s">
        <v>1216</v>
      </c>
      <c r="J57" s="87">
        <v>0.25</v>
      </c>
      <c r="K57" s="87">
        <v>0</v>
      </c>
      <c r="L57" s="87">
        <v>1</v>
      </c>
      <c r="M57" s="90">
        <f>(Table16[[#This Row],[type coefficient]]*10)+Table16[[#This Row],[foreign]]</f>
        <v>2.5</v>
      </c>
      <c r="N57" s="87">
        <f>Table16[[#This Row],[total  score]]*0.9</f>
        <v>2.25</v>
      </c>
      <c r="O57" s="87">
        <v>0</v>
      </c>
      <c r="P57" s="87"/>
      <c r="Q57" s="87"/>
    </row>
    <row r="58" spans="1:17" ht="28.8" x14ac:dyDescent="0.25">
      <c r="A58" s="94" t="s">
        <v>484</v>
      </c>
      <c r="B58" s="87">
        <v>2017</v>
      </c>
      <c r="C58" s="87" t="s">
        <v>1239</v>
      </c>
      <c r="D58" s="87" t="s">
        <v>1221</v>
      </c>
      <c r="E58" s="87">
        <v>15</v>
      </c>
      <c r="F58" s="87">
        <v>10</v>
      </c>
      <c r="G58" s="91" t="s">
        <v>1240</v>
      </c>
      <c r="H58" s="89" t="s">
        <v>1241</v>
      </c>
      <c r="I58" s="87" t="s">
        <v>1216</v>
      </c>
      <c r="J58" s="87">
        <v>0.25</v>
      </c>
      <c r="K58" s="87">
        <v>0</v>
      </c>
      <c r="L58" s="87">
        <v>1</v>
      </c>
      <c r="M58" s="90">
        <f>(Table16[[#This Row],[type coefficient]]*10)+Table16[[#This Row],[foreign]]</f>
        <v>2.5</v>
      </c>
      <c r="N58" s="87">
        <f>Table16[[#This Row],[total  score]]*0.9</f>
        <v>2.25</v>
      </c>
      <c r="O58" s="87">
        <v>0</v>
      </c>
      <c r="P58" s="87"/>
      <c r="Q58" s="87"/>
    </row>
    <row r="59" spans="1:17" ht="43.2" x14ac:dyDescent="0.25">
      <c r="A59" s="86" t="s">
        <v>1242</v>
      </c>
      <c r="B59" s="87">
        <v>2017</v>
      </c>
      <c r="C59" s="87" t="s">
        <v>1243</v>
      </c>
      <c r="D59" s="87" t="s">
        <v>1191</v>
      </c>
      <c r="E59" s="87">
        <v>7</v>
      </c>
      <c r="F59" s="87">
        <v>10</v>
      </c>
      <c r="G59" s="91" t="s">
        <v>1244</v>
      </c>
      <c r="H59" s="89" t="s">
        <v>1245</v>
      </c>
      <c r="I59" s="87" t="s">
        <v>999</v>
      </c>
      <c r="J59" s="87">
        <v>0.5</v>
      </c>
      <c r="K59" s="87">
        <v>0</v>
      </c>
      <c r="L59" s="87">
        <v>3</v>
      </c>
      <c r="M59" s="90">
        <f>(Table16[[#This Row],[type coefficient]]*10)+Table16[[#This Row],[foreign]]</f>
        <v>5</v>
      </c>
      <c r="N59" s="87">
        <f>Table16[[#This Row],[total  score]]*0.7</f>
        <v>3.5</v>
      </c>
      <c r="O59" s="87">
        <f>Table16[[#This Row],[total  score]]*0.4</f>
        <v>2</v>
      </c>
      <c r="P59" s="87"/>
      <c r="Q59" s="87"/>
    </row>
    <row r="60" spans="1:17" ht="57.6" x14ac:dyDescent="0.25">
      <c r="A60" s="86" t="s">
        <v>1246</v>
      </c>
      <c r="B60" s="87">
        <v>2017</v>
      </c>
      <c r="C60" s="87" t="s">
        <v>1247</v>
      </c>
      <c r="D60" s="87" t="s">
        <v>1248</v>
      </c>
      <c r="E60" s="87">
        <v>3</v>
      </c>
      <c r="F60" s="87">
        <v>2</v>
      </c>
      <c r="G60" s="91">
        <v>202</v>
      </c>
      <c r="H60" s="89"/>
      <c r="I60" s="87" t="s">
        <v>994</v>
      </c>
      <c r="J60" s="87">
        <v>1</v>
      </c>
      <c r="K60" s="87">
        <v>5</v>
      </c>
      <c r="L60" s="87">
        <v>3</v>
      </c>
      <c r="M60" s="90">
        <f>(Table16[[#This Row],[type coefficient]]*10)+Table16[[#This Row],[foreign]]</f>
        <v>15</v>
      </c>
      <c r="N60" s="87">
        <f>Table16[[#This Row],[total  score]]*0.7</f>
        <v>10.5</v>
      </c>
      <c r="O60" s="87">
        <f>Table16[[#This Row],[total  score]]*0.4</f>
        <v>6</v>
      </c>
      <c r="P60" s="87"/>
      <c r="Q60" s="87"/>
    </row>
    <row r="61" spans="1:17" ht="57.6" x14ac:dyDescent="0.25">
      <c r="A61" s="86" t="s">
        <v>1249</v>
      </c>
      <c r="B61" s="87">
        <v>2017</v>
      </c>
      <c r="C61" s="87" t="s">
        <v>1250</v>
      </c>
      <c r="D61" s="87" t="s">
        <v>1251</v>
      </c>
      <c r="E61" s="87">
        <v>4</v>
      </c>
      <c r="F61" s="87">
        <v>8</v>
      </c>
      <c r="G61" s="91" t="s">
        <v>1252</v>
      </c>
      <c r="H61" s="89" t="s">
        <v>1253</v>
      </c>
      <c r="I61" s="87" t="s">
        <v>994</v>
      </c>
      <c r="J61" s="87">
        <v>1</v>
      </c>
      <c r="K61" s="87">
        <v>0</v>
      </c>
      <c r="L61" s="87">
        <v>8</v>
      </c>
      <c r="M61" s="90">
        <f>(Table16[[#This Row],[type coefficient]]*10)+Table16[[#This Row],[foreign]]</f>
        <v>10</v>
      </c>
      <c r="N61" s="87">
        <f>Table16[[#This Row],[total  score]]*0.5</f>
        <v>5</v>
      </c>
      <c r="O61" s="87">
        <f>Table16[[#This Row],[total  score]]*0.25</f>
        <v>2.5</v>
      </c>
      <c r="P61" s="87"/>
      <c r="Q61" s="87"/>
    </row>
    <row r="62" spans="1:17" ht="72" x14ac:dyDescent="0.25">
      <c r="A62" s="86" t="s">
        <v>1254</v>
      </c>
      <c r="B62" s="87">
        <v>2016</v>
      </c>
      <c r="C62" s="87" t="s">
        <v>1255</v>
      </c>
      <c r="D62" s="87" t="s">
        <v>991</v>
      </c>
      <c r="E62" s="87">
        <v>15</v>
      </c>
      <c r="F62" s="87">
        <v>8</v>
      </c>
      <c r="G62" s="91" t="s">
        <v>1016</v>
      </c>
      <c r="H62" s="89" t="s">
        <v>1256</v>
      </c>
      <c r="I62" s="87" t="s">
        <v>994</v>
      </c>
      <c r="J62" s="87">
        <v>1</v>
      </c>
      <c r="K62" s="87">
        <v>0</v>
      </c>
      <c r="L62" s="87">
        <v>5</v>
      </c>
      <c r="M62" s="90">
        <f>(Table16[[#This Row],[type coefficient]]*10)+Table16[[#This Row],[foreign]]</f>
        <v>10</v>
      </c>
      <c r="N62" s="87">
        <f>Table16[[#This Row],[total  score]]*0.55</f>
        <v>5.5</v>
      </c>
      <c r="O62" s="87">
        <f>Table16[[#This Row],[total  score]]*0.3</f>
        <v>3</v>
      </c>
      <c r="P62" s="87"/>
      <c r="Q62" s="87"/>
    </row>
    <row r="63" spans="1:17" ht="57.6" x14ac:dyDescent="0.25">
      <c r="A63" s="86" t="s">
        <v>1257</v>
      </c>
      <c r="B63" s="87">
        <v>2016</v>
      </c>
      <c r="C63" s="87" t="s">
        <v>1258</v>
      </c>
      <c r="D63" s="87" t="s">
        <v>1151</v>
      </c>
      <c r="E63" s="87">
        <v>5</v>
      </c>
      <c r="F63" s="87">
        <v>1</v>
      </c>
      <c r="G63" s="91" t="s">
        <v>1259</v>
      </c>
      <c r="H63" s="93" t="s">
        <v>1260</v>
      </c>
      <c r="I63" s="87" t="s">
        <v>994</v>
      </c>
      <c r="J63" s="87">
        <v>1</v>
      </c>
      <c r="K63" s="87">
        <v>0</v>
      </c>
      <c r="L63" s="87">
        <v>3</v>
      </c>
      <c r="M63" s="90">
        <f>(Table16[[#This Row],[type coefficient]]*10)+Table16[[#This Row],[foreign]]</f>
        <v>10</v>
      </c>
      <c r="N63" s="87">
        <f>Table16[[#This Row],[total  score]]*0.7</f>
        <v>7</v>
      </c>
      <c r="O63" s="87">
        <f>Table16[[#This Row],[total  score]]*0.4</f>
        <v>4</v>
      </c>
      <c r="P63" s="87"/>
      <c r="Q63" s="87"/>
    </row>
    <row r="64" spans="1:17" ht="57.6" x14ac:dyDescent="0.25">
      <c r="A64" s="86" t="s">
        <v>1261</v>
      </c>
      <c r="B64" s="87">
        <v>2017</v>
      </c>
      <c r="C64" s="87" t="s">
        <v>1262</v>
      </c>
      <c r="D64" s="87" t="s">
        <v>1263</v>
      </c>
      <c r="E64" s="87">
        <v>41</v>
      </c>
      <c r="F64" s="87">
        <v>4</v>
      </c>
      <c r="G64" s="91" t="s">
        <v>1264</v>
      </c>
      <c r="H64" s="89" t="s">
        <v>1265</v>
      </c>
      <c r="I64" s="87" t="s">
        <v>994</v>
      </c>
      <c r="J64" s="87">
        <v>1</v>
      </c>
      <c r="K64" s="87">
        <v>0</v>
      </c>
      <c r="L64" s="87">
        <v>4</v>
      </c>
      <c r="M64" s="90">
        <f>(Table16[[#This Row],[type coefficient]]*10)+Table16[[#This Row],[foreign]]</f>
        <v>10</v>
      </c>
      <c r="N64" s="87">
        <f>Table16[[#This Row],[total  score]]*0.6</f>
        <v>6</v>
      </c>
      <c r="O64" s="87">
        <f>Table16[[#This Row],[total  score]]*0.35</f>
        <v>3.5</v>
      </c>
      <c r="P64" s="87"/>
      <c r="Q64" s="87"/>
    </row>
    <row r="65" spans="1:17" ht="43.2" x14ac:dyDescent="0.25">
      <c r="A65" s="86" t="s">
        <v>1266</v>
      </c>
      <c r="B65" s="87">
        <v>2017</v>
      </c>
      <c r="C65" s="87" t="s">
        <v>1267</v>
      </c>
      <c r="D65" s="87" t="s">
        <v>1263</v>
      </c>
      <c r="E65" s="87">
        <v>41</v>
      </c>
      <c r="F65" s="87">
        <v>1</v>
      </c>
      <c r="G65" s="91" t="s">
        <v>1268</v>
      </c>
      <c r="H65" s="89" t="s">
        <v>1269</v>
      </c>
      <c r="I65" s="87" t="s">
        <v>1270</v>
      </c>
      <c r="J65" s="87">
        <v>0.34</v>
      </c>
      <c r="K65" s="87">
        <v>0</v>
      </c>
      <c r="L65" s="87">
        <v>2</v>
      </c>
      <c r="M65" s="90">
        <f>(Table16[[#This Row],[type coefficient]]*10)+Table16[[#This Row],[foreign]]</f>
        <v>3.4000000000000004</v>
      </c>
      <c r="N65" s="87">
        <f>Table16[[#This Row],[total  score]]*0.8</f>
        <v>2.7200000000000006</v>
      </c>
      <c r="O65" s="87">
        <f>Table16[[#This Row],[total  score]]*0.55</f>
        <v>1.8700000000000003</v>
      </c>
      <c r="P65" s="87"/>
      <c r="Q65" s="87"/>
    </row>
    <row r="66" spans="1:17" ht="57.6" x14ac:dyDescent="0.25">
      <c r="A66" s="86" t="s">
        <v>1271</v>
      </c>
      <c r="B66" s="87">
        <v>2016</v>
      </c>
      <c r="C66" s="87" t="s">
        <v>1272</v>
      </c>
      <c r="D66" s="87" t="s">
        <v>1273</v>
      </c>
      <c r="E66" s="87">
        <v>5</v>
      </c>
      <c r="F66" s="87">
        <v>3</v>
      </c>
      <c r="G66" s="91" t="s">
        <v>1274</v>
      </c>
      <c r="H66" s="89" t="s">
        <v>1275</v>
      </c>
      <c r="I66" s="87" t="s">
        <v>994</v>
      </c>
      <c r="J66" s="87">
        <v>1</v>
      </c>
      <c r="K66" s="87">
        <v>0</v>
      </c>
      <c r="L66" s="87">
        <v>4</v>
      </c>
      <c r="M66" s="90">
        <f>(Table16[[#This Row],[type coefficient]]*10)+Table16[[#This Row],[foreign]]</f>
        <v>10</v>
      </c>
      <c r="N66" s="87">
        <f>Table16[[#This Row],[total  score]]*0.6</f>
        <v>6</v>
      </c>
      <c r="O66" s="87">
        <f>Table16[[#This Row],[total  score]]*0.35</f>
        <v>3.5</v>
      </c>
      <c r="P66" s="87"/>
      <c r="Q66" s="87"/>
    </row>
    <row r="67" spans="1:17" ht="57.6" x14ac:dyDescent="0.25">
      <c r="A67" s="86" t="s">
        <v>1276</v>
      </c>
      <c r="B67" s="87">
        <v>2017</v>
      </c>
      <c r="C67" s="87" t="s">
        <v>1277</v>
      </c>
      <c r="D67" s="87" t="s">
        <v>1048</v>
      </c>
      <c r="E67" s="87">
        <v>6</v>
      </c>
      <c r="F67" s="87">
        <v>3</v>
      </c>
      <c r="G67" s="91" t="s">
        <v>1278</v>
      </c>
      <c r="H67" s="93" t="s">
        <v>1279</v>
      </c>
      <c r="I67" s="87" t="s">
        <v>994</v>
      </c>
      <c r="J67" s="87">
        <v>1</v>
      </c>
      <c r="K67" s="87">
        <v>0</v>
      </c>
      <c r="L67" s="87">
        <v>6</v>
      </c>
      <c r="M67" s="90">
        <f>(Table16[[#This Row],[type coefficient]]*10)+Table16[[#This Row],[foreign]]</f>
        <v>10</v>
      </c>
      <c r="N67" s="87">
        <f>Table16[[#This Row],[total  score]]*0.5</f>
        <v>5</v>
      </c>
      <c r="O67" s="87">
        <f>Table16[[#This Row],[total  score]]*0.25</f>
        <v>2.5</v>
      </c>
      <c r="P67" s="87"/>
      <c r="Q67" s="87"/>
    </row>
    <row r="68" spans="1:17" ht="57.6" x14ac:dyDescent="0.25">
      <c r="A68" s="86" t="s">
        <v>1280</v>
      </c>
      <c r="B68" s="87">
        <v>2017</v>
      </c>
      <c r="C68" s="87" t="s">
        <v>1281</v>
      </c>
      <c r="D68" s="87" t="s">
        <v>991</v>
      </c>
      <c r="E68" s="87">
        <v>15</v>
      </c>
      <c r="F68" s="87">
        <v>10</v>
      </c>
      <c r="G68" s="91" t="s">
        <v>1282</v>
      </c>
      <c r="H68" s="93" t="s">
        <v>1283</v>
      </c>
      <c r="I68" s="87" t="s">
        <v>994</v>
      </c>
      <c r="J68" s="87">
        <v>1</v>
      </c>
      <c r="K68" s="87">
        <v>0</v>
      </c>
      <c r="L68" s="87">
        <v>4</v>
      </c>
      <c r="M68" s="90">
        <f>(Table16[[#This Row],[type coefficient]]*10)+Table16[[#This Row],[foreign]]</f>
        <v>10</v>
      </c>
      <c r="N68" s="87">
        <f>Table16[[#This Row],[total  score]]*0.6</f>
        <v>6</v>
      </c>
      <c r="O68" s="87">
        <f>Table16[[#This Row],[total  score]]*0.35</f>
        <v>3.5</v>
      </c>
      <c r="P68" s="87"/>
      <c r="Q68" s="87"/>
    </row>
    <row r="69" spans="1:17" ht="72" x14ac:dyDescent="0.25">
      <c r="A69" s="86" t="s">
        <v>1284</v>
      </c>
      <c r="B69" s="87">
        <v>2016</v>
      </c>
      <c r="C69" s="87" t="s">
        <v>1285</v>
      </c>
      <c r="D69" s="87" t="s">
        <v>991</v>
      </c>
      <c r="E69" s="87">
        <v>15</v>
      </c>
      <c r="F69" s="87">
        <v>7</v>
      </c>
      <c r="G69" s="91" t="s">
        <v>1286</v>
      </c>
      <c r="H69" s="89" t="s">
        <v>1287</v>
      </c>
      <c r="I69" s="87" t="s">
        <v>994</v>
      </c>
      <c r="J69" s="87">
        <v>1</v>
      </c>
      <c r="K69" s="87">
        <v>0</v>
      </c>
      <c r="L69" s="87">
        <v>3</v>
      </c>
      <c r="M69" s="90">
        <f>(Table16[[#This Row],[type coefficient]]*10)+Table16[[#This Row],[foreign]]</f>
        <v>10</v>
      </c>
      <c r="N69" s="87">
        <f>Table16[[#This Row],[total  score]]*0.7</f>
        <v>7</v>
      </c>
      <c r="O69" s="87">
        <f>Table16[[#This Row],[total  score]]*0.4</f>
        <v>4</v>
      </c>
      <c r="P69" s="87"/>
      <c r="Q69" s="87"/>
    </row>
    <row r="70" spans="1:17" ht="43.2" x14ac:dyDescent="0.25">
      <c r="A70" s="86" t="s">
        <v>1288</v>
      </c>
      <c r="B70" s="87">
        <v>2017</v>
      </c>
      <c r="C70" s="87" t="s">
        <v>1289</v>
      </c>
      <c r="D70" s="87" t="s">
        <v>1290</v>
      </c>
      <c r="E70" s="87">
        <v>5</v>
      </c>
      <c r="F70" s="87">
        <v>3</v>
      </c>
      <c r="G70" s="91"/>
      <c r="H70" s="89" t="s">
        <v>1291</v>
      </c>
      <c r="I70" s="87" t="s">
        <v>994</v>
      </c>
      <c r="J70" s="87">
        <v>1</v>
      </c>
      <c r="K70" s="87">
        <v>0</v>
      </c>
      <c r="L70" s="87">
        <v>3</v>
      </c>
      <c r="M70" s="90">
        <f>(Table16[[#This Row],[type coefficient]]*10)+Table16[[#This Row],[foreign]]</f>
        <v>10</v>
      </c>
      <c r="N70" s="87">
        <f>Table16[[#This Row],[total  score]]*0.7</f>
        <v>7</v>
      </c>
      <c r="O70" s="87">
        <f>Table16[[#This Row],[total  score]]*0.4</f>
        <v>4</v>
      </c>
      <c r="P70" s="87"/>
      <c r="Q70" s="87"/>
    </row>
    <row r="71" spans="1:17" ht="57.6" x14ac:dyDescent="0.25">
      <c r="A71" s="86" t="s">
        <v>1292</v>
      </c>
      <c r="B71" s="87">
        <v>2017</v>
      </c>
      <c r="C71" s="87" t="s">
        <v>1293</v>
      </c>
      <c r="D71" s="87" t="s">
        <v>1294</v>
      </c>
      <c r="E71" s="87">
        <v>29</v>
      </c>
      <c r="F71" s="87">
        <v>4</v>
      </c>
      <c r="G71" s="91" t="s">
        <v>1295</v>
      </c>
      <c r="H71" s="89" t="s">
        <v>1296</v>
      </c>
      <c r="I71" s="87" t="s">
        <v>994</v>
      </c>
      <c r="J71" s="87">
        <v>1</v>
      </c>
      <c r="K71" s="87">
        <v>0</v>
      </c>
      <c r="L71" s="87">
        <v>3</v>
      </c>
      <c r="M71" s="90">
        <f>(Table16[[#This Row],[type coefficient]]*10)+Table16[[#This Row],[foreign]]</f>
        <v>10</v>
      </c>
      <c r="N71" s="87">
        <f>Table16[[#This Row],[total  score]]*0.7</f>
        <v>7</v>
      </c>
      <c r="O71" s="87">
        <f>Table16[[#This Row],[total  score]]*0.4</f>
        <v>4</v>
      </c>
      <c r="P71" s="87"/>
      <c r="Q71" s="87"/>
    </row>
    <row r="72" spans="1:17" ht="57.6" x14ac:dyDescent="0.25">
      <c r="A72" s="86" t="s">
        <v>1297</v>
      </c>
      <c r="B72" s="87">
        <v>2016</v>
      </c>
      <c r="C72" s="87" t="s">
        <v>1298</v>
      </c>
      <c r="D72" s="87" t="s">
        <v>1299</v>
      </c>
      <c r="E72" s="87">
        <v>34</v>
      </c>
      <c r="F72" s="87">
        <v>3</v>
      </c>
      <c r="G72" s="91" t="s">
        <v>1300</v>
      </c>
      <c r="H72" s="89" t="s">
        <v>1301</v>
      </c>
      <c r="I72" s="87" t="s">
        <v>994</v>
      </c>
      <c r="J72" s="87">
        <v>1</v>
      </c>
      <c r="K72" s="87">
        <v>0</v>
      </c>
      <c r="L72" s="87">
        <v>2</v>
      </c>
      <c r="M72" s="90">
        <f>(Table16[[#This Row],[type coefficient]]*10)+Table16[[#This Row],[foreign]]</f>
        <v>10</v>
      </c>
      <c r="N72" s="87">
        <f>Table16[[#This Row],[total  score]]*0.8</f>
        <v>8</v>
      </c>
      <c r="O72" s="87">
        <f>Table16[[#This Row],[total  score]]*0.55</f>
        <v>5.5</v>
      </c>
      <c r="P72" s="87"/>
      <c r="Q72" s="87"/>
    </row>
    <row r="73" spans="1:17" ht="43.2" x14ac:dyDescent="0.25">
      <c r="A73" s="86" t="s">
        <v>1302</v>
      </c>
      <c r="B73" s="87">
        <v>2017</v>
      </c>
      <c r="C73" s="87" t="s">
        <v>1303</v>
      </c>
      <c r="D73" s="87" t="s">
        <v>1053</v>
      </c>
      <c r="E73" s="87">
        <v>9</v>
      </c>
      <c r="F73" s="87">
        <v>3</v>
      </c>
      <c r="G73" s="91"/>
      <c r="H73" s="89" t="s">
        <v>1304</v>
      </c>
      <c r="I73" s="87" t="s">
        <v>994</v>
      </c>
      <c r="J73" s="87">
        <v>1</v>
      </c>
      <c r="K73" s="87">
        <v>0</v>
      </c>
      <c r="L73" s="87">
        <v>4</v>
      </c>
      <c r="M73" s="90">
        <f>(Table16[[#This Row],[type coefficient]]*10)+Table16[[#This Row],[foreign]]</f>
        <v>10</v>
      </c>
      <c r="N73" s="87">
        <f>Table16[[#This Row],[total  score]]*0.6</f>
        <v>6</v>
      </c>
      <c r="O73" s="87">
        <f>Table16[[#This Row],[total  score]]*0.35</f>
        <v>3.5</v>
      </c>
      <c r="P73" s="87"/>
      <c r="Q73" s="87"/>
    </row>
    <row r="74" spans="1:17" ht="57.6" x14ac:dyDescent="0.25">
      <c r="A74" s="86" t="s">
        <v>1305</v>
      </c>
      <c r="B74" s="87">
        <v>2017</v>
      </c>
      <c r="C74" s="87" t="s">
        <v>1306</v>
      </c>
      <c r="D74" s="87" t="s">
        <v>1151</v>
      </c>
      <c r="E74" s="87">
        <v>6</v>
      </c>
      <c r="F74" s="87">
        <v>2</v>
      </c>
      <c r="G74" s="91" t="s">
        <v>1307</v>
      </c>
      <c r="H74" s="89" t="s">
        <v>1308</v>
      </c>
      <c r="I74" s="87" t="s">
        <v>994</v>
      </c>
      <c r="J74" s="87">
        <v>1</v>
      </c>
      <c r="K74" s="87">
        <v>0</v>
      </c>
      <c r="L74" s="87">
        <v>4</v>
      </c>
      <c r="M74" s="90">
        <f>(Table16[[#This Row],[type coefficient]]*10)+Table16[[#This Row],[foreign]]</f>
        <v>10</v>
      </c>
      <c r="N74" s="87">
        <f>Table16[[#This Row],[total  score]]*0.6</f>
        <v>6</v>
      </c>
      <c r="O74" s="87">
        <f>Table16[[#This Row],[total  score]]*0.35</f>
        <v>3.5</v>
      </c>
      <c r="P74" s="87"/>
      <c r="Q74" s="87"/>
    </row>
    <row r="75" spans="1:17" ht="57.6" x14ac:dyDescent="0.25">
      <c r="A75" s="86" t="s">
        <v>1309</v>
      </c>
      <c r="B75" s="87">
        <v>2017</v>
      </c>
      <c r="C75" s="87" t="s">
        <v>740</v>
      </c>
      <c r="D75" s="87" t="s">
        <v>1310</v>
      </c>
      <c r="E75" s="87">
        <v>12</v>
      </c>
      <c r="F75" s="87">
        <v>7</v>
      </c>
      <c r="G75" s="91" t="s">
        <v>1311</v>
      </c>
      <c r="H75" s="89" t="s">
        <v>1312</v>
      </c>
      <c r="I75" s="87" t="s">
        <v>994</v>
      </c>
      <c r="J75" s="87">
        <v>1</v>
      </c>
      <c r="K75" s="87">
        <v>0</v>
      </c>
      <c r="L75" s="87">
        <v>4</v>
      </c>
      <c r="M75" s="90">
        <f>(Table16[[#This Row],[type coefficient]]*10)+Table16[[#This Row],[foreign]]</f>
        <v>10</v>
      </c>
      <c r="N75" s="87">
        <f>Table16[[#This Row],[total  score]]*0.6</f>
        <v>6</v>
      </c>
      <c r="O75" s="87">
        <f>Table16[[#This Row],[total  score]]*0.35</f>
        <v>3.5</v>
      </c>
      <c r="P75" s="87"/>
      <c r="Q75" s="87"/>
    </row>
    <row r="76" spans="1:17" ht="72" x14ac:dyDescent="0.25">
      <c r="A76" s="86" t="s">
        <v>1313</v>
      </c>
      <c r="B76" s="87">
        <v>2017</v>
      </c>
      <c r="C76" s="87" t="s">
        <v>1314</v>
      </c>
      <c r="D76" s="87" t="s">
        <v>1315</v>
      </c>
      <c r="E76" s="87">
        <v>6</v>
      </c>
      <c r="F76" s="87">
        <v>1</v>
      </c>
      <c r="G76" s="91" t="s">
        <v>1316</v>
      </c>
      <c r="H76" s="93" t="s">
        <v>1317</v>
      </c>
      <c r="I76" s="87" t="s">
        <v>1270</v>
      </c>
      <c r="J76" s="87">
        <v>0.34</v>
      </c>
      <c r="K76" s="87">
        <v>0</v>
      </c>
      <c r="L76" s="87">
        <v>3</v>
      </c>
      <c r="M76" s="90">
        <f>(Table16[[#This Row],[type coefficient]]*10)+Table16[[#This Row],[foreign]]</f>
        <v>3.4000000000000004</v>
      </c>
      <c r="N76" s="87">
        <f>Table16[[#This Row],[total  score]]*0.7</f>
        <v>2.38</v>
      </c>
      <c r="O76" s="87">
        <f>Table16[[#This Row],[total  score]]*0.4</f>
        <v>1.3600000000000003</v>
      </c>
      <c r="P76" s="87"/>
      <c r="Q76" s="87"/>
    </row>
    <row r="77" spans="1:17" ht="43.2" x14ac:dyDescent="0.25">
      <c r="A77" s="86" t="s">
        <v>1318</v>
      </c>
      <c r="B77" s="87">
        <v>2017</v>
      </c>
      <c r="C77" s="87" t="s">
        <v>1319</v>
      </c>
      <c r="D77" s="87" t="s">
        <v>517</v>
      </c>
      <c r="E77" s="87">
        <v>11</v>
      </c>
      <c r="F77" s="87">
        <v>2</v>
      </c>
      <c r="G77" s="91" t="s">
        <v>1320</v>
      </c>
      <c r="H77" s="89" t="s">
        <v>1321</v>
      </c>
      <c r="I77" s="87" t="s">
        <v>1270</v>
      </c>
      <c r="J77" s="87">
        <v>0.34</v>
      </c>
      <c r="K77" s="87">
        <v>0</v>
      </c>
      <c r="L77" s="87">
        <v>3</v>
      </c>
      <c r="M77" s="90">
        <f>(Table16[[#This Row],[type coefficient]]*10)+Table16[[#This Row],[foreign]]</f>
        <v>3.4000000000000004</v>
      </c>
      <c r="N77" s="87">
        <f>Table16[[#This Row],[total  score]]*0.7</f>
        <v>2.38</v>
      </c>
      <c r="O77" s="87">
        <f>Table16[[#This Row],[total  score]]*0.4</f>
        <v>1.3600000000000003</v>
      </c>
      <c r="P77" s="87"/>
      <c r="Q77" s="87"/>
    </row>
    <row r="78" spans="1:17" ht="43.2" x14ac:dyDescent="0.25">
      <c r="A78" s="86" t="s">
        <v>1322</v>
      </c>
      <c r="B78" s="87">
        <v>2017</v>
      </c>
      <c r="C78" s="87" t="s">
        <v>1323</v>
      </c>
      <c r="D78" s="87" t="s">
        <v>1072</v>
      </c>
      <c r="E78" s="87">
        <v>2</v>
      </c>
      <c r="F78" s="87">
        <v>1</v>
      </c>
      <c r="G78" s="91" t="s">
        <v>1324</v>
      </c>
      <c r="H78" s="89" t="s">
        <v>1325</v>
      </c>
      <c r="I78" s="87" t="s">
        <v>994</v>
      </c>
      <c r="J78" s="87">
        <v>1</v>
      </c>
      <c r="K78" s="87">
        <v>0</v>
      </c>
      <c r="L78" s="87">
        <v>7</v>
      </c>
      <c r="M78" s="90">
        <f>(Table16[[#This Row],[type coefficient]]*10)+Table16[[#This Row],[foreign]]</f>
        <v>10</v>
      </c>
      <c r="N78" s="87">
        <f>Table16[[#This Row],[total  score]]*0.5</f>
        <v>5</v>
      </c>
      <c r="O78" s="87">
        <f>Table16[[#This Row],[total  score]]*0.25</f>
        <v>2.5</v>
      </c>
      <c r="P78" s="87"/>
      <c r="Q78" s="87"/>
    </row>
    <row r="79" spans="1:17" ht="57.6" x14ac:dyDescent="0.25">
      <c r="A79" s="86" t="s">
        <v>1326</v>
      </c>
      <c r="B79" s="87">
        <v>2017</v>
      </c>
      <c r="C79" s="87" t="s">
        <v>1327</v>
      </c>
      <c r="D79" s="87" t="s">
        <v>1151</v>
      </c>
      <c r="E79" s="87">
        <v>6</v>
      </c>
      <c r="F79" s="87">
        <v>1</v>
      </c>
      <c r="G79" s="91" t="s">
        <v>1328</v>
      </c>
      <c r="H79" s="89" t="s">
        <v>1329</v>
      </c>
      <c r="I79" s="87" t="s">
        <v>994</v>
      </c>
      <c r="J79" s="87">
        <v>1</v>
      </c>
      <c r="K79" s="87">
        <v>0</v>
      </c>
      <c r="L79" s="87">
        <v>2</v>
      </c>
      <c r="M79" s="90">
        <f>(Table16[[#This Row],[type coefficient]]*10)+Table16[[#This Row],[foreign]]</f>
        <v>10</v>
      </c>
      <c r="N79" s="87">
        <f>Table16[[#This Row],[total  score]]*0.8</f>
        <v>8</v>
      </c>
      <c r="O79" s="87">
        <f>Table16[[#This Row],[total  score]]*0.55</f>
        <v>5.5</v>
      </c>
      <c r="P79" s="87"/>
      <c r="Q79" s="87"/>
    </row>
    <row r="80" spans="1:17" ht="57.6" x14ac:dyDescent="0.25">
      <c r="A80" s="86" t="s">
        <v>1330</v>
      </c>
      <c r="B80" s="87">
        <v>2016</v>
      </c>
      <c r="C80" s="87" t="s">
        <v>1331</v>
      </c>
      <c r="D80" s="87" t="s">
        <v>1332</v>
      </c>
      <c r="E80" s="87">
        <v>9</v>
      </c>
      <c r="F80" s="87">
        <v>22</v>
      </c>
      <c r="G80" s="91" t="s">
        <v>1333</v>
      </c>
      <c r="H80" s="93" t="s">
        <v>1334</v>
      </c>
      <c r="I80" s="87" t="s">
        <v>994</v>
      </c>
      <c r="J80" s="87">
        <v>1</v>
      </c>
      <c r="K80" s="87">
        <v>0</v>
      </c>
      <c r="L80" s="87">
        <v>3</v>
      </c>
      <c r="M80" s="90">
        <f>(Table16[[#This Row],[type coefficient]]*10)+Table16[[#This Row],[foreign]]</f>
        <v>10</v>
      </c>
      <c r="N80" s="87">
        <f>Table16[[#This Row],[total  score]]*0.7</f>
        <v>7</v>
      </c>
      <c r="O80" s="87">
        <f>Table16[[#This Row],[total  score]]*0.4</f>
        <v>4</v>
      </c>
      <c r="P80" s="87"/>
      <c r="Q80" s="87"/>
    </row>
    <row r="81" spans="1:17" ht="57.6" x14ac:dyDescent="0.25">
      <c r="A81" s="86" t="s">
        <v>1335</v>
      </c>
      <c r="B81" s="87">
        <v>2016</v>
      </c>
      <c r="C81" s="87" t="s">
        <v>1336</v>
      </c>
      <c r="D81" s="87" t="s">
        <v>1337</v>
      </c>
      <c r="E81" s="87">
        <v>18</v>
      </c>
      <c r="F81" s="87">
        <v>5</v>
      </c>
      <c r="G81" s="91" t="s">
        <v>1338</v>
      </c>
      <c r="H81" s="89" t="s">
        <v>1339</v>
      </c>
      <c r="I81" s="87" t="s">
        <v>994</v>
      </c>
      <c r="J81" s="87">
        <v>1</v>
      </c>
      <c r="K81" s="87">
        <v>0</v>
      </c>
      <c r="L81" s="87">
        <v>5</v>
      </c>
      <c r="M81" s="90">
        <f>(Table16[[#This Row],[type coefficient]]*10)+Table16[[#This Row],[foreign]]</f>
        <v>10</v>
      </c>
      <c r="N81" s="87">
        <f>Table16[[#This Row],[total  score]]*0.55</f>
        <v>5.5</v>
      </c>
      <c r="O81" s="87">
        <f>Table16[[#This Row],[total  score]]*0.3</f>
        <v>3</v>
      </c>
      <c r="P81" s="87"/>
      <c r="Q81" s="87"/>
    </row>
    <row r="82" spans="1:17" s="102" customFormat="1" ht="43.2" x14ac:dyDescent="0.25">
      <c r="A82" s="95" t="s">
        <v>1340</v>
      </c>
      <c r="B82" s="96">
        <v>2016</v>
      </c>
      <c r="C82" s="97" t="s">
        <v>1341</v>
      </c>
      <c r="D82" s="97" t="s">
        <v>1342</v>
      </c>
      <c r="E82" s="97">
        <v>5</v>
      </c>
      <c r="F82" s="97">
        <v>3</v>
      </c>
      <c r="G82" s="98" t="s">
        <v>1343</v>
      </c>
      <c r="H82" s="99" t="s">
        <v>1344</v>
      </c>
      <c r="I82" s="97" t="s">
        <v>994</v>
      </c>
      <c r="J82" s="97">
        <v>1</v>
      </c>
      <c r="K82" s="97">
        <v>0</v>
      </c>
      <c r="L82" s="97">
        <v>4</v>
      </c>
      <c r="M82" s="100">
        <f>(Table16[[#This Row],[type coefficient]]*10)+Table16[[#This Row],[foreign]]</f>
        <v>10</v>
      </c>
      <c r="N82" s="101">
        <f>Table16[[#This Row],[total  score]]*0.6</f>
        <v>6</v>
      </c>
      <c r="O82" s="101">
        <f>Table16[[#This Row],[total  score]]*0.35</f>
        <v>3.5</v>
      </c>
      <c r="P82" s="97"/>
      <c r="Q82" s="97"/>
    </row>
    <row r="83" spans="1:17" s="102" customFormat="1" ht="43.2" x14ac:dyDescent="0.25">
      <c r="A83" s="95" t="s">
        <v>1345</v>
      </c>
      <c r="B83" s="96">
        <v>2017</v>
      </c>
      <c r="C83" s="97" t="s">
        <v>1346</v>
      </c>
      <c r="D83" s="97" t="s">
        <v>1165</v>
      </c>
      <c r="E83" s="97">
        <v>2</v>
      </c>
      <c r="F83" s="97">
        <v>3</v>
      </c>
      <c r="G83" s="98" t="s">
        <v>1347</v>
      </c>
      <c r="H83" s="99" t="s">
        <v>1348</v>
      </c>
      <c r="I83" s="97" t="s">
        <v>994</v>
      </c>
      <c r="J83" s="97">
        <v>1</v>
      </c>
      <c r="K83" s="97">
        <v>0</v>
      </c>
      <c r="L83" s="97">
        <v>5</v>
      </c>
      <c r="M83" s="100">
        <f>(Table16[[#This Row],[type coefficient]]*10)+Table16[[#This Row],[foreign]]</f>
        <v>10</v>
      </c>
      <c r="N83" s="101">
        <f>Table16[[#This Row],[total  score]]*0.55</f>
        <v>5.5</v>
      </c>
      <c r="O83" s="101">
        <f>Table16[[#This Row],[total  score]]*0.3</f>
        <v>3</v>
      </c>
      <c r="P83" s="97"/>
      <c r="Q83" s="97"/>
    </row>
    <row r="84" spans="1:17" s="102" customFormat="1" ht="43.2" x14ac:dyDescent="0.25">
      <c r="A84" s="95" t="s">
        <v>1203</v>
      </c>
      <c r="B84" s="96">
        <v>2017</v>
      </c>
      <c r="C84" s="97" t="s">
        <v>1349</v>
      </c>
      <c r="D84" s="97" t="s">
        <v>1350</v>
      </c>
      <c r="E84" s="97">
        <v>16</v>
      </c>
      <c r="F84" s="97">
        <v>7</v>
      </c>
      <c r="G84" s="98" t="s">
        <v>1351</v>
      </c>
      <c r="H84" s="99" t="s">
        <v>1352</v>
      </c>
      <c r="I84" s="97" t="s">
        <v>454</v>
      </c>
      <c r="J84" s="97">
        <v>1</v>
      </c>
      <c r="K84" s="97">
        <v>0</v>
      </c>
      <c r="L84" s="97">
        <v>5</v>
      </c>
      <c r="M84" s="100">
        <f>(Table16[[#This Row],[type coefficient]]*10)+Table16[[#This Row],[foreign]]</f>
        <v>10</v>
      </c>
      <c r="N84" s="101">
        <f>Table16[[#This Row],[total  score]]*0.55</f>
        <v>5.5</v>
      </c>
      <c r="O84" s="101">
        <f>Table16[[#This Row],[total  score]]*0.3</f>
        <v>3</v>
      </c>
      <c r="P84" s="97"/>
      <c r="Q84" s="97"/>
    </row>
    <row r="85" spans="1:17" s="102" customFormat="1" ht="43.2" x14ac:dyDescent="0.25">
      <c r="A85" s="97" t="s">
        <v>1353</v>
      </c>
      <c r="B85" s="96">
        <v>2017</v>
      </c>
      <c r="C85" s="97" t="s">
        <v>1354</v>
      </c>
      <c r="D85" s="97" t="s">
        <v>1355</v>
      </c>
      <c r="E85" s="97">
        <v>25</v>
      </c>
      <c r="F85" s="97">
        <v>3</v>
      </c>
      <c r="G85" s="98" t="s">
        <v>1356</v>
      </c>
      <c r="H85" s="99" t="s">
        <v>1357</v>
      </c>
      <c r="I85" s="97" t="s">
        <v>454</v>
      </c>
      <c r="J85" s="97">
        <v>1</v>
      </c>
      <c r="K85" s="97">
        <v>0</v>
      </c>
      <c r="L85" s="97">
        <v>6</v>
      </c>
      <c r="M85" s="100">
        <f>(Table16[[#This Row],[type coefficient]]*10)+Table16[[#This Row],[foreign]]</f>
        <v>10</v>
      </c>
      <c r="N85" s="101">
        <f>Table16[[#This Row],[total  score]]*0.5</f>
        <v>5</v>
      </c>
      <c r="O85" s="101">
        <f>Table16[[#This Row],[total  score]]*0.25</f>
        <v>2.5</v>
      </c>
      <c r="P85" s="97"/>
      <c r="Q85" s="97"/>
    </row>
    <row r="86" spans="1:17" s="102" customFormat="1" ht="57.6" x14ac:dyDescent="0.25">
      <c r="A86" s="95" t="s">
        <v>1358</v>
      </c>
      <c r="B86" s="96" t="s">
        <v>1359</v>
      </c>
      <c r="C86" s="97" t="s">
        <v>1360</v>
      </c>
      <c r="D86" s="97" t="s">
        <v>1361</v>
      </c>
      <c r="E86" s="97">
        <v>2</v>
      </c>
      <c r="F86" s="97">
        <v>2</v>
      </c>
      <c r="G86" s="98" t="s">
        <v>1362</v>
      </c>
      <c r="H86" s="99" t="s">
        <v>1363</v>
      </c>
      <c r="I86" s="97" t="s">
        <v>994</v>
      </c>
      <c r="J86" s="97">
        <v>1</v>
      </c>
      <c r="K86" s="97">
        <v>0</v>
      </c>
      <c r="L86" s="97">
        <v>6</v>
      </c>
      <c r="M86" s="100">
        <f>(Table16[[#This Row],[type coefficient]]*10)+Table16[[#This Row],[foreign]]</f>
        <v>10</v>
      </c>
      <c r="N86" s="101">
        <f>Table16[[#This Row],[total  score]]*0.5</f>
        <v>5</v>
      </c>
      <c r="O86" s="101">
        <f>Table16[[#This Row],[total  score]]*0.25</f>
        <v>2.5</v>
      </c>
      <c r="P86" s="97"/>
      <c r="Q86" s="97"/>
    </row>
    <row r="87" spans="1:17" x14ac:dyDescent="0.25">
      <c r="B87" s="103"/>
      <c r="C87" s="103"/>
      <c r="D87" s="103"/>
      <c r="E87" s="103"/>
      <c r="F87" s="103"/>
      <c r="G87" s="104"/>
      <c r="H87" s="105"/>
      <c r="I87" s="103"/>
      <c r="J87" s="103"/>
      <c r="K87" s="103"/>
      <c r="L87" s="103"/>
      <c r="M87" s="106"/>
      <c r="N87" s="103"/>
      <c r="O87" s="103"/>
      <c r="P87" s="103"/>
      <c r="Q87" s="103"/>
    </row>
  </sheetData>
  <sheetProtection password="EBF3" sheet="1" objects="1" scenarios="1" selectLockedCells="1" sort="0" autoFilter="0" selectUnlockedCells="1"/>
  <hyperlinks>
    <hyperlink ref="H4" r:id="rId1"/>
    <hyperlink ref="H17" r:id="rId2"/>
    <hyperlink ref="H21" r:id="rId3"/>
    <hyperlink ref="H29" r:id="rId4"/>
    <hyperlink ref="H34" r:id="rId5"/>
    <hyperlink ref="H36" r:id="rId6"/>
    <hyperlink ref="H42" r:id="rId7"/>
    <hyperlink ref="H63" r:id="rId8"/>
    <hyperlink ref="H67" r:id="rId9"/>
    <hyperlink ref="H68" r:id="rId10"/>
    <hyperlink ref="H80" r:id="rId11"/>
    <hyperlink ref="H82" r:id="rId12"/>
    <hyperlink ref="H83" r:id="rId13"/>
    <hyperlink ref="H84" r:id="rId14"/>
    <hyperlink ref="H86" r:id="rId15"/>
  </hyperlinks>
  <pageMargins left="0.7" right="0.7" top="0.75" bottom="0.75" header="0.3" footer="0.3"/>
  <pageSetup paperSize="9" orientation="portrait" r:id="rId16"/>
  <tableParts count="1">
    <tablePart r:id="rId1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هیئت علمی</vt:lpstr>
      <vt:lpstr>غیرهیئت علمی</vt:lpstr>
      <vt:lpstr>دانشجویان</vt:lpstr>
      <vt:lpstr>مقالات در ISI، PubMed و Scopus</vt:lpstr>
      <vt:lpstr>سایر مقالات</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ISIDData Export</dc:title>
  <dc:subject>ISIDData Export</dc:subject>
  <dc:creator>منور نادري</dc:creator>
  <cp:keywords>Iris, h-index, Scopus</cp:keywords>
  <dc:description>Containing Faculty Publication Statistics based on Scopus.com</dc:description>
  <cp:lastModifiedBy>MSI</cp:lastModifiedBy>
  <dcterms:created xsi:type="dcterms:W3CDTF">2017-12-26T14:06:21Z</dcterms:created>
  <dcterms:modified xsi:type="dcterms:W3CDTF">2018-01-20T08:47:43Z</dcterms:modified>
  <cp:category>Export</cp:category>
</cp:coreProperties>
</file>